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597" firstSheet="1" activeTab="1"/>
  </bookViews>
  <sheets>
    <sheet name="Dochody i wydatki" sheetId="1" state="hidden" r:id="rId1"/>
    <sheet name="Arkusz nr 1" sheetId="2" r:id="rId2"/>
    <sheet name="I półrocze" sheetId="3" state="hidden" r:id="rId3"/>
    <sheet name="Arkusz1" sheetId="4" state="hidden" r:id="rId4"/>
    <sheet name="Arkusz nr 2" sheetId="5" r:id="rId5"/>
    <sheet name="Arkusz nr 3" sheetId="6" r:id="rId6"/>
    <sheet name="Arkusz nr 4" sheetId="7" state="hidden" r:id="rId7"/>
    <sheet name="Arkusz2" sheetId="8" state="hidden" r:id="rId8"/>
    <sheet name="Arkusz 6" sheetId="9" r:id="rId9"/>
    <sheet name="Arkusz nr 5" sheetId="10" r:id="rId10"/>
    <sheet name="Arkusz nr 6" sheetId="11" state="hidden" r:id="rId11"/>
    <sheet name="Arkusz nr 7" sheetId="12" state="hidden" r:id="rId12"/>
    <sheet name="Arkusz nr 8" sheetId="13" state="hidden" r:id="rId13"/>
    <sheet name="Arkusz7" sheetId="14" r:id="rId14"/>
  </sheets>
  <definedNames>
    <definedName name="_xlnm.Print_Area" localSheetId="1">'Arkusz nr 1'!$A$1:$I$59</definedName>
  </definedNames>
  <calcPr fullCalcOnLoad="1"/>
</workbook>
</file>

<file path=xl/sharedStrings.xml><?xml version="1.0" encoding="utf-8"?>
<sst xmlns="http://schemas.openxmlformats.org/spreadsheetml/2006/main" count="1313" uniqueCount="508">
  <si>
    <t> DOCHODY BUDŻETU GMINY GOLINA NA ROK 2008 - załącznik nr 1</t>
  </si>
  <si>
    <t>Dz.</t>
  </si>
  <si>
    <t>Rozdz</t>
  </si>
  <si>
    <t>§</t>
  </si>
  <si>
    <t>Nazwa</t>
  </si>
  <si>
    <t xml:space="preserve"> Plan na rok 2007 wg uchwały budżetowej Nr IV/26/2007</t>
  </si>
  <si>
    <t xml:space="preserve"> Zmiana planu do 30.06.2008</t>
  </si>
  <si>
    <t>Razem plan po zmianach</t>
  </si>
  <si>
    <t>Wykonanie 30.06.2008</t>
  </si>
  <si>
    <t>% wykonania planu</t>
  </si>
  <si>
    <t>Zmiana planu sierpień</t>
  </si>
  <si>
    <t>1</t>
  </si>
  <si>
    <t>3</t>
  </si>
  <si>
    <t>DOCHODY BIEŻĄCE</t>
  </si>
  <si>
    <t>I. Dochody własne</t>
  </si>
  <si>
    <t>010</t>
  </si>
  <si>
    <t>Rolnictwo i łowiectwo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</si>
  <si>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</si>
  <si>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</si>
  <si>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</si>
  <si>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</si>
  <si>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0830</t>
  </si>
  <si>
    <t>Wpływy z usług</t>
  </si>
  <si>
    <t>Handel</t>
  </si>
  <si>
    <t>Transport i łączność</t>
  </si>
  <si>
    <t>Drogi publiczne gminne</t>
  </si>
  <si>
    <t>0970</t>
  </si>
  <si>
    <t>Wpływy z różnych dochodów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</si>
  <si>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</si>
  <si>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</si>
  <si>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</si>
  <si>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</si>
  <si>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0920</t>
  </si>
  <si>
    <t>Pozostałe odsetki</t>
  </si>
  <si>
    <t>Administracja publiczna</t>
  </si>
  <si>
    <t>Urzędy wojewódzkie</t>
  </si>
  <si>
    <t>2360</t>
  </si>
  <si>
    <t>Dochody jednostek samorządu terytorialnego związane z realizacją zadań z zakresu administracji rządowej oraz innych zadań zleconych ustawami</t>
  </si>
  <si>
    <t>Urzędy gmin (miast i miast na prawach powiatu)</t>
  </si>
  <si>
    <t>0690</t>
  </si>
  <si>
    <t>Wpływy z różnych opłat</t>
  </si>
  <si>
    <t>Bezpieczeństwo publiczne i ochrona przeciwpożarowa</t>
  </si>
  <si>
    <t>Straż Miejska</t>
  </si>
  <si>
    <t>0570</t>
  </si>
  <si>
    <t>Grzywny, mandaty i inne kary pieniężne od osób fizycznych</t>
  </si>
  <si>
    <t>Dochody od osób prawnych, od osób fizycznych i od innych jednostek nie posiadających osobowości 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</si>
  <si>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</si>
  <si>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</si>
  <si>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</si>
  <si>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</si>
  <si>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</si>
  <si>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</si>
  <si>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</si>
  <si>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</si>
  <si>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</si>
  <si>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</si>
  <si>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</si>
  <si>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</si>
  <si>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</si>
  <si>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</si>
  <si>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</si>
  <si>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</si>
  <si>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2680</t>
  </si>
  <si>
    <t>Rekompensaty utraconych dochodów w podatkach i opłatach lokalnych</t>
  </si>
  <si>
    <t>Wpływy z podatku rolnego, podatku leśnego,  podatku od spadków i darowizn ,podatku od czynności cywilnoprawnych, oraz podatków i opłat lokalnych od osób fizycznych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</si>
  <si>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</si>
  <si>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</si>
  <si>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</si>
  <si>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</si>
  <si>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</si>
  <si>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</si>
  <si>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</si>
  <si>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</si>
  <si>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</si>
  <si>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</si>
  <si>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</si>
  <si>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</si>
  <si>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 z opłat za zezwolenia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</si>
  <si>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</si>
  <si>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</si>
  <si>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</si>
  <si>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</si>
  <si>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</si>
  <si>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</si>
  <si>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</si>
  <si>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</si>
  <si>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</si>
  <si>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</si>
  <si>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</si>
  <si>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</si>
  <si>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</si>
  <si>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Oświata i wychowanie</t>
  </si>
  <si>
    <t>Szkoły podstawowe</t>
  </si>
  <si>
    <t>2030</t>
  </si>
  <si>
    <t>Dotacje celowe przekazane z budżetu państwa na realizację własnych zadań bieżących gmin</t>
  </si>
  <si>
    <t>Przedszkola</t>
  </si>
  <si>
    <t>Gimnazja</t>
  </si>
  <si>
    <t>Zespoły obsługi ekonomiczno-administracyjne szkół</t>
  </si>
  <si>
    <t>Stołówki szkolne</t>
  </si>
  <si>
    <t>Opieka społeczna</t>
  </si>
  <si>
    <t>Świadczenia rodzinne, zaliczka alimentacyjna oraz składki na ubezpieczenia emerytalne i rentowe z ubezpieczenia społecznego</t>
  </si>
  <si>
    <t xml:space="preserve">Zasiłki i pomoc w naturze oraz składki na ubezpieczenia społeczne </t>
  </si>
  <si>
    <t>Ośrodki Pomocy Społecznej</t>
  </si>
  <si>
    <t>Usługi opiekuńcze i specjalistyczne usługi opiekuńcze</t>
  </si>
  <si>
    <t>Edukacyjna opieka wychowawcza</t>
  </si>
  <si>
    <t>Pomoc materialna dla uczniów</t>
  </si>
  <si>
    <t>Gospodarka komunalna i ochrona środowiska</t>
  </si>
  <si>
    <t>Wpływy i wydatki związane z gromadzeniem środków z opłat produktowych</t>
  </si>
  <si>
    <t>0400</t>
  </si>
  <si>
    <t>Wpływy z  opłaty produktowej</t>
  </si>
  <si>
    <t>Kultura i ochrona dziedzictwa narodowego</t>
  </si>
  <si>
    <t>II. Dotacje celowe otrzymane z budżetu państwa na realizację zadań bieżących z zakresu administracji rządowej oraz innych zadań zleconych gminie</t>
  </si>
  <si>
    <t>2010</t>
  </si>
  <si>
    <t>Dotacje celowe otrzymane z budżetu państwa na realizację zadań bieżących z zakresu administracji rządowej  oraz innych zadań zleconych gminie (związkom gmin) ustawami</t>
  </si>
  <si>
    <t>Urzędy naczelnych organów władzy państwowej, kontroli i ochrony prawa oraz sądownictwa</t>
  </si>
  <si>
    <t>Urzędy naczelnych organów władzy państwowej, kontroli i ochrony prawa</t>
  </si>
  <si>
    <t>Pomoc społeczna</t>
  </si>
  <si>
    <t>Składki na ubezpieczenia zdrowotne opłacane za osoby pobierające niektóre świadczenia z pomocy społecznej oraz niektóre świadczenia rodzinne</t>
  </si>
  <si>
    <t>DOCHODY MAJĄTKOWE</t>
  </si>
  <si>
    <t>0770</t>
  </si>
  <si>
    <t>Wpłaty z tytułu odpłatnego nabycia prawa własności oraz prawa użytkowania wieczystego nieruchomości</t>
  </si>
  <si>
    <t>6260</t>
  </si>
  <si>
    <t>Dotacje otrzymane z funduszy celowych na finansowanie lub dofinansowanie kosztów realizacji inwestycji i zakupów inwestycyjnych jednostek sektora finansów publicznych</t>
  </si>
  <si>
    <t>6300</t>
  </si>
  <si>
    <t>Wpływy z tytułu pomocy finansowej udzielanej między jednostkami samorządu terytorialnego na dofinansowanie własnych zadań inwestycyjnych i zakupów inwestycyjnych</t>
  </si>
  <si>
    <t>Wpłaty z tytułu odpłatnego nabycia prawa własności nieruchomości</t>
  </si>
  <si>
    <t>0780</t>
  </si>
  <si>
    <t>Dochody ze zbycia praw majątkowych</t>
  </si>
  <si>
    <t>6298</t>
  </si>
  <si>
    <t>Środki na dofinansowanie własnych inwestycji gmin (związków gmin), powiatów (związków powiatów), samorządów województw, pozyskane z innych źródeł</t>
  </si>
  <si>
    <t>6310</t>
  </si>
  <si>
    <t>Dotacje celowe otrzymane z budżetu państwa na inwestycje i zakupy inwestycyjne z zakresu administracji rządowej oraz innych zadań zleconych gminom ustawami</t>
  </si>
  <si>
    <t>Kultura fizyczna i sport</t>
  </si>
  <si>
    <t>Obiekty sportowe</t>
  </si>
  <si>
    <t>6330</t>
  </si>
  <si>
    <t>Dotacje celowe przekazane z budżetu państwa na realizację inwestycji i zakupów inwestycyjnych własnych gmin (związków gmin)</t>
  </si>
  <si>
    <t>OGÓŁEM DOCHODY</t>
  </si>
  <si>
    <t>Dz.     Rozdz</t>
  </si>
  <si>
    <t xml:space="preserve"> Plan na rok 2008</t>
  </si>
  <si>
    <t xml:space="preserve">Zmiana </t>
  </si>
  <si>
    <t>2</t>
  </si>
  <si>
    <t>ZADANIA WŁASNE</t>
  </si>
  <si>
    <t>01010</t>
  </si>
  <si>
    <t>Infrastruktura wodociągowa i sanitacyjna wsi</t>
  </si>
  <si>
    <t>Zakup usług pozostałych</t>
  </si>
  <si>
    <t>Wydatki inwestycyjne jednostek budżetowych</t>
  </si>
  <si>
    <t>01030</t>
  </si>
  <si>
    <t>Izby rolnicze</t>
  </si>
  <si>
    <t>Wpłaty gmin na rzecz izb rolniczych w wysokości 2 % uzyskanych wpływów z podatku rolnego</t>
  </si>
  <si>
    <t>01041</t>
  </si>
  <si>
    <t>Program Rozwoju Obszarów Wiejskich</t>
  </si>
  <si>
    <t>Zakup materiałów i wyposażenia</t>
  </si>
  <si>
    <t>Różne opłaty i składki</t>
  </si>
  <si>
    <t>Lokalny Transport zbiorowy</t>
  </si>
  <si>
    <t>Dotacje celowe przekazane gminie na zadania bieżące realizowane na podstawie porozumień (umów) między jednostkami samorządu terytorialnego</t>
  </si>
  <si>
    <t>Drogi publiczne powiatowe</t>
  </si>
  <si>
    <t>Dotacja celowa na pomoc finansową udzielaną między jednostkami samorządu terytorialnego na dofinansowanie własnych zadań bieżących</t>
  </si>
  <si>
    <t>Dotacja celowa na pomoc finansową udzielaną między jednostkami samorządu terytorialnego na dofinansowanie własnych zadań inwestycyjnych i zakupów inwestycyjnych</t>
  </si>
  <si>
    <t>Składki na ubezpieczenia społeczne</t>
  </si>
  <si>
    <t>Składki na Fundusz Pracy</t>
  </si>
  <si>
    <t>Wynagrodzenia bezosobowe</t>
  </si>
  <si>
    <t>Zakup usług remontowych</t>
  </si>
  <si>
    <t>Kary i odszkodowania wypłacane na rzecz osób fizycznych</t>
  </si>
  <si>
    <t>Zakup energii</t>
  </si>
  <si>
    <t>Działalność usługowa</t>
  </si>
  <si>
    <t>Plany zagospodarowania przestrzennego</t>
  </si>
  <si>
    <t>Prace geodezyjne i kartograficzne  (nieinwestycyjne)</t>
  </si>
  <si>
    <t>Rady gmin (miast i miast na prawach powiatu)</t>
  </si>
  <si>
    <t>Różne wydatki na rzecz osób fizycznych</t>
  </si>
  <si>
    <t>Podróże służbowe krajowe</t>
  </si>
  <si>
    <t xml:space="preserve"> Wydatki osobowe niezaliczane do wynagrodzeń</t>
  </si>
  <si>
    <t>Wynagrodzenia osobowe pracowników</t>
  </si>
  <si>
    <t>Dodatkowe wynagrodzenie roczne</t>
  </si>
  <si>
    <t>Wpłaty na Państwowy Fundusz Rehabilitacji Osób Niepełnosprawnych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</si>
  <si>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</si>
  <si>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</si>
  <si>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</si>
  <si>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</si>
  <si>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Podróże służbowe zagraniczne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</si>
  <si>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</si>
  <si>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</si>
  <si>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</si>
  <si>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</si>
  <si>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Promocja jednostek samorządu terytorialnego</t>
  </si>
  <si>
    <t>Opłaty za administrowanie i czynsze za budynki, lokale i pomieszczenia garażowe</t>
  </si>
  <si>
    <t>Komendy Wojewódzkie Policji</t>
  </si>
  <si>
    <t>Wpłaty jednostek na fundusz celowy na finansowanie lub dofinansowanie zadań inwestycyjnych</t>
  </si>
  <si>
    <t>Ochotnicze straże pożarne</t>
  </si>
  <si>
    <t>Dotacja celowa z budżetu na finansowanie lub dofinansowanie zadań zleconych do realizacji stowarzyszeniom</t>
  </si>
  <si>
    <t>Zakup sprzętu i uzbrojenia</t>
  </si>
  <si>
    <t>Wydatki na zakupy  inwestycyjne jednostek budżetowych</t>
  </si>
  <si>
    <t>Zarządzanie kryzysowe</t>
  </si>
  <si>
    <t xml:space="preserve">Rezerwy 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</si>
  <si>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</si>
  <si>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</si>
  <si>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agencyjno – 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</si>
  <si>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</si>
  <si>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</si>
  <si>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</si>
  <si>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Rezerwy ogólne i celowe</t>
  </si>
  <si>
    <t>Zakup pomocy  naukowych, dydaktycznych i książek</t>
  </si>
  <si>
    <t>Oddziały przedszkolne w szkołach podstawowych</t>
  </si>
  <si>
    <t>Pomoce naukowe, dydaktyczne, książki</t>
  </si>
  <si>
    <t>Zakup środków żywności</t>
  </si>
  <si>
    <t>Zakup usług obejmujących wykonanie ekspertyz, analiz i opinii</t>
  </si>
  <si>
    <t>Dowożenie uczniów do szkół</t>
  </si>
  <si>
    <t>Zespoły obsługi ekonomiczno – administracyjne szkół</t>
  </si>
  <si>
    <t>Wydatki na zakupy inwestycyjne jednostek budżetowych</t>
  </si>
  <si>
    <t>Dokształcanie i doskonalenie nauczycieli</t>
  </si>
  <si>
    <t>Zakup usług pozostałych (za wyszkolenie ucznia)</t>
  </si>
  <si>
    <t>Ochrona zdrowia</t>
  </si>
  <si>
    <t>Zwalczanie narkomanii</t>
  </si>
  <si>
    <t>Przeciwdziałanie alkoholizmowi</t>
  </si>
  <si>
    <t>Domy pomocy społecznej</t>
  </si>
  <si>
    <t>Zakup usług przez jednostki samorządu terytorialnego od innych jednostek samorządu terytorialnego</t>
  </si>
  <si>
    <t>Zasiłki i pomoc w naturze oraz składki na ubezpieczenia emerytalne i rentowe</t>
  </si>
  <si>
    <t>Świadczenia społeczne</t>
  </si>
  <si>
    <t>Dodatki mieszkaniowe</t>
  </si>
  <si>
    <t>Ośrodki pomocy społecznej</t>
  </si>
  <si>
    <t>Świetlice szkolne</t>
  </si>
  <si>
    <t>Stypendia oraz inne formy pomocy dla uczniów</t>
  </si>
  <si>
    <t>Gospodarka ściekowa i ochrona wód</t>
  </si>
  <si>
    <t>Gospodarka odpadami</t>
  </si>
  <si>
    <t>Wpłaty gmin i powiatów na rzecz innych jednostek samorządu terytorialnego oraz związków gmin lub związków powiatów na dofinansowanie zadań inwestycyjnych i zakupów inwestycyjnych</t>
  </si>
  <si>
    <t>Oczyszczanie miast i wsi</t>
  </si>
  <si>
    <t>Utrzymanie zieleni w miastach i gminach</t>
  </si>
  <si>
    <t>Oświetlenie ulic, placów i dróg</t>
  </si>
  <si>
    <t>Zakłady gospodarki komunalnej</t>
  </si>
  <si>
    <t>Dotacje celowe z budżetu na finansowanie lub dofinansowanie kosztów realizacji inwestycji i zakupów inwestycyjnych zakładów budżetowych</t>
  </si>
  <si>
    <t xml:space="preserve">Wpłaty gmin i powiatów na rzecz innych jednostek samorządu terytorialnego oraz związków gmin lub związków powiatów na dofinansowanie zadań bieżących </t>
  </si>
  <si>
    <t>4300</t>
  </si>
  <si>
    <t xml:space="preserve">Pozostałe odsetki  </t>
  </si>
  <si>
    <t>Domy i ośrodki kultury, świetlice i kluby</t>
  </si>
  <si>
    <t>Dotacja podmiotowa z budżetu dla samorządowej instytucji kultury</t>
  </si>
  <si>
    <t>Biblioteki</t>
  </si>
  <si>
    <t>Zadania w zakresie kultury fizycznej i sportu</t>
  </si>
  <si>
    <t>ZADANIA ZLECONE</t>
  </si>
  <si>
    <t>Urzędy Wojewódzkie</t>
  </si>
  <si>
    <t xml:space="preserve">Urzędy naczelnych organów władzy państwowej, kontroli i ochrony prawa </t>
  </si>
  <si>
    <t>Składki na ubezpieczenia zdrowotne</t>
  </si>
  <si>
    <t>Razem wydatki</t>
  </si>
  <si>
    <t>UCHWAŁA NR XXV/128/2008</t>
  </si>
  <si>
    <t>Rady Miejskiej w Golinie</t>
  </si>
  <si>
    <t>z dnia 2 października  2008 roku</t>
  </si>
  <si>
    <t>w sprawie zmiany budżetu na rok 2008</t>
  </si>
  <si>
    <t>Na podstawie:</t>
  </si>
  <si>
    <t xml:space="preserve"> - art.18 ust. 2 pkt. 4, 9 litera  "d",  pkt. 10 ustawy z dnia 8 marca 1990 roku o samorządzie  gminnym</t>
  </si>
  <si>
    <t xml:space="preserve">   (Dz. U. z 2001 roku Nr 142, poz. 1591 ze zmianami)</t>
  </si>
  <si>
    <t xml:space="preserve"> - art. 165, 166,  173 ust. 1, art. 175, 176, 182, 184 ust. 1, 2 i 3, art.188 ust. 2 i 195 ust. 2 i 3 ustawy </t>
  </si>
  <si>
    <t xml:space="preserve">  z dnia 30 czerwca 2005 roku  o finansach publicznych  (Dz. U. z 2005 roku Nr 249 poz. 2104 ze zmianami)</t>
  </si>
  <si>
    <t>Rada Miejska w Golinie uchwala, co następuje:</t>
  </si>
  <si>
    <t>§ 1</t>
  </si>
  <si>
    <t xml:space="preserve">W Uchwale Nr XVIII/86/2007 Rady Miejskiej w Golinie z dnia 27 grudnia 2007 roku w sprawie budżetu  </t>
  </si>
  <si>
    <t>Gminy Golina na rok 2008 zmienionej:</t>
  </si>
  <si>
    <t xml:space="preserve"> - Uchwałą Nr XIX/101/2008 z dnia 31 stycznia 2008 roku</t>
  </si>
  <si>
    <t xml:space="preserve"> - Uchwałą Nr XX/103/2008 z dnia 20 marca 2008 roku</t>
  </si>
  <si>
    <t>- Uchwałą Nr XXI/110/2008 z dnia 25 kwietnia 2008 roku</t>
  </si>
  <si>
    <t>- Uchwałą Nr XXII/112/2008 z dnia 26 maja 2008 roku</t>
  </si>
  <si>
    <t>- Zarządzeniem Nr 18/2008 z dnia 10 czerwca 2008 roku</t>
  </si>
  <si>
    <t>- Uchwałą Nr XXIII/116/2008 z dnia 30 czerwca 2008 roku</t>
  </si>
  <si>
    <t>- Zarządzeniem Nr 21/2008 z dnia 30 czerwca  2008 roku</t>
  </si>
  <si>
    <t xml:space="preserve"> - Zarządzeniem Nr 37/2008 z dnia 30 września 2008 roku</t>
  </si>
  <si>
    <t>wprowadza się następujące zmiany:</t>
  </si>
  <si>
    <t>§2</t>
  </si>
  <si>
    <t>1. Uchwalone w § 1 ust. 1 dochody budżetu gminy zwiększa się o kwotę 87 623,00 zł</t>
  </si>
  <si>
    <t xml:space="preserve">    to jest do kwoty:</t>
  </si>
  <si>
    <t xml:space="preserve">    z tego:</t>
  </si>
  <si>
    <t xml:space="preserve">    dochody bieżące zwiększa się o kwotę 77 623,00 zł to jest do kwoty:</t>
  </si>
  <si>
    <t xml:space="preserve">    dochody majątkowe zwiększa się o kwotę 10 000,00 zł to jest do kwoty:</t>
  </si>
  <si>
    <t xml:space="preserve">    zgodnie z załącznikiem nr 1</t>
  </si>
  <si>
    <t>2. Uchwalone w § 2 ust. 1 wydatki budżetu na rok 2008 zwiększa się o kwotę 87 623,00 zł</t>
  </si>
  <si>
    <t xml:space="preserve">    zgodnie z załącznikiem nr 2</t>
  </si>
  <si>
    <t xml:space="preserve">3. Uchwalone w § 2 ust. 2 pkt 1) wydatki bieżące zwiększa się o kwotę 37 623,00 zł </t>
  </si>
  <si>
    <t xml:space="preserve">4. Uchwalone w § 2 ust. 2 pkt 1) lit. "b" dotacje zwiększa się o kwotę 10 000,00 zł </t>
  </si>
  <si>
    <t xml:space="preserve">    zgodnie z załącznikiem nr 4</t>
  </si>
  <si>
    <t xml:space="preserve">5. Uchwalone w § 2 ust. 2 pkt 2) wydatki majątkowe zwiększa  się o kwotę 50 000,00 zł </t>
  </si>
  <si>
    <t xml:space="preserve">    zgodnie z załącznikiem nr 5</t>
  </si>
  <si>
    <t>§ 3</t>
  </si>
  <si>
    <t>§ 5 uchwały otrzymuje brzmienie:</t>
  </si>
  <si>
    <t>Tworzy się rezerwy:</t>
  </si>
  <si>
    <t>1) ogólną w wysokości 5 000,00 zł</t>
  </si>
  <si>
    <t>2) celowe w wysokości 5 000,00 zł z tego:</t>
  </si>
  <si>
    <t>a) na realizację zadań własnych z zakresu zarządzania kryzysowego w wysokości  5 000,00 zł</t>
  </si>
  <si>
    <t>§ 4</t>
  </si>
  <si>
    <t>Wykonanie uchwały powierza się Burmistrzowi Goliny.</t>
  </si>
  <si>
    <t xml:space="preserve">§ 5 </t>
  </si>
  <si>
    <t xml:space="preserve">Uchwała wchodzi w życie z dniem podjęcia i podlega ogłoszeniu  na tablicy ogłoszeń w Urzędzie </t>
  </si>
  <si>
    <t>Miejskim w Golinie i w Biuletynie Informacji Publicznej.</t>
  </si>
  <si>
    <t>Przewodniczący Rady Miejskiej</t>
  </si>
  <si>
    <t xml:space="preserve">       Lech Kwiatkowski</t>
  </si>
  <si>
    <t>,</t>
  </si>
  <si>
    <t>3.  DOCHODY BUDŻETU GMINY GOLINA NA ROK 2008 - załącznik nr 1</t>
  </si>
  <si>
    <t>a) Planowane dochody budżetu gminy z wykonaniem</t>
  </si>
  <si>
    <t xml:space="preserve">  Plan na rok 2007 wg uchwały budżetowej Nr IV/26/2007 </t>
  </si>
  <si>
    <t xml:space="preserve">  Zmiana planu do 30.06.2008 </t>
  </si>
  <si>
    <t xml:space="preserve"> Razem plan po zmianach </t>
  </si>
  <si>
    <t xml:space="preserve"> Wykonanie 30.06.2008 </t>
  </si>
  <si>
    <t xml:space="preserve"> % wykonania planu </t>
  </si>
  <si>
    <t xml:space="preserve"> Załącznik Nr 1 do Uchwały Rady Miejskiej w Golinie Nr  XVIII/86/2007 z dnia 27 grudnia 2007 roku w sprawie budżetu Gminy Golina na rok 2008 w brzmieniu nadanym zał. nr 1 do Uchwały Nr XXV/128/2008  z dnia 2 października 2008 roku.</t>
  </si>
  <si>
    <t>Dz Rozdz</t>
  </si>
  <si>
    <t>Zwiększenie (+) Zmniejszenie (-)</t>
  </si>
  <si>
    <t>Plan na rok 2008</t>
  </si>
  <si>
    <t xml:space="preserve"> Załącznik Nr 2 do Uchwały Rady Miejskiej w Golinie Nr  XVIII/86/2007 z dnia 27 grudnia 2007 roku w sprawie budżetu Gminy Golina na rok 2008 w brzmieniu nadanym zał. nr 2 do Uchwały Nr XXV/128/2008  z dnia 2 października 2008 roku.</t>
  </si>
  <si>
    <t>Załącznik Nr 3 do Uchwały Nr XVIII/86/2007</t>
  </si>
  <si>
    <t xml:space="preserve">Rady Miejskiej w Golinie z dnia 27 grudnia  2007 r. w sprawie budżetu Gminy Golina na rok 2008 </t>
  </si>
  <si>
    <t>w brzmieniu nadanym zał. nr 3 do uchwały nr XXIV/118/2008  z dnia 4 września  2008 roku.</t>
  </si>
  <si>
    <t>I. Dochody i wydatki związane z realizacją zadań z zakresu administracji  rządowej zleconych gminie  i innych zadań    zleconych ustawami w 2008 r.</t>
  </si>
  <si>
    <t>Rozdz.</t>
  </si>
  <si>
    <t>TREŚĆ</t>
  </si>
  <si>
    <t>Rok 2008</t>
  </si>
  <si>
    <t>Dotacje celowe przekazane z budżetu państwa na realizację zadań bieżących z zakresu administracji rządowej oraz innych zadań zleconych gminom (związkom gmin) ustawami</t>
  </si>
  <si>
    <t>Świadczenia rodzinne oraz składki na ubezpieczenia emerytalne i rentowe z ubezpieczenia społecznego</t>
  </si>
  <si>
    <t>świadczenia społeczne</t>
  </si>
  <si>
    <t>Zasiłki i pomoc w naturze oraz składki na ubezpieczenia społeczne</t>
  </si>
  <si>
    <t xml:space="preserve">RAZEM </t>
  </si>
  <si>
    <t>II. Plan dochodów na 2008 rok związanych z realizacją zadań z zakresu administracji rządowej</t>
  </si>
  <si>
    <t>Rozdział</t>
  </si>
  <si>
    <t>Dochody budżetu państwa związane z realizacją zadań zleconych jednostkom samorządu terytorialnego</t>
  </si>
  <si>
    <t>Razem plan dochodów</t>
  </si>
  <si>
    <t>Załącznik nr 4 do Uchwały Rady Miejskiej w Golinie nr XVIII/86/2007 z dnia 27 grudnia 2007 roku w sprawie budżetu Gminy Golina w brzmieniu nadanym zał. Nr 4 do Uchwały Nr XXV/128/2008  z dnia 2 października 2008 roku.</t>
  </si>
  <si>
    <t xml:space="preserve"> Dotacje związane z realizacją zadań gminy w 2008 roku</t>
  </si>
  <si>
    <t>Dział</t>
  </si>
  <si>
    <t>Opis</t>
  </si>
  <si>
    <t>Kwota dotacji</t>
  </si>
  <si>
    <t>Wpłaty gmin na rzecz izb rolniczych w wysokości 2% uzyskanych wpływów z podatku rolnego</t>
  </si>
  <si>
    <t>Usługa komunikacyjna</t>
  </si>
  <si>
    <t>Remont dróg powiatowych</t>
  </si>
  <si>
    <t>Utrzymanie gotowości bojowej i sprawności sprzętu ochrony przeciwpożarowej przez jednostki OSP</t>
  </si>
  <si>
    <t>Utrzymanie Przedszkola</t>
  </si>
  <si>
    <t xml:space="preserve">Organizacja wypoczynku dzieci i młodzieży zgodnie z Gminnym Programem Profilaktyki i Rozwiązywania Problemów Alkoholowych w trybie określonym ustawą z dnia 24 kwietnia 2003 roku o działalności pożytku publicznego i o wolontariacie </t>
  </si>
  <si>
    <t>Prowadzenie Izby Wytrzeźwień</t>
  </si>
  <si>
    <t>Powiatowe centra pomocy rodzinie</t>
  </si>
  <si>
    <t>Niesienie pomocy żywnościowej art. 17 ust. 2 pkt. 2 ustawy o pomocy społecznej</t>
  </si>
  <si>
    <t>Wpłaty gmin i powiatów na rzecz innych jednostek samorządu terytorialnego oraz związków gmin lub związków powiatów na dofinansowanie zadań bieżących</t>
  </si>
  <si>
    <t xml:space="preserve">Ustawa  z dnia 25 października 1991 r. o organizowaniu i prowadzeniu działalności kulturalnej </t>
  </si>
  <si>
    <t>Upowszechnianie kultury fizycznej i sportu na terenie miasta - ustawa z dnia 18 stycznia 1996 r. o kulturze fizycznej</t>
  </si>
  <si>
    <t>Razem</t>
  </si>
  <si>
    <t xml:space="preserve">                             Przewodniczący Rady Miejskiej</t>
  </si>
  <si>
    <t xml:space="preserve">                                     Lech Kwiatkowski</t>
  </si>
  <si>
    <t xml:space="preserve">                                 ...............................................</t>
  </si>
  <si>
    <t xml:space="preserve"> Załącznik Nr 5 do Uchwały Rady Miejskiej w Golinie Nr  XVIII/86/2007 z dnia 27 grudnia 2007 roku w sprawie budżetu Gminy Golina na rok 2008 w brzmieniu nadanym zał. nr 5  do Uchwały Nr XXV/128/2008  z dnia 2 października 2008 roku.</t>
  </si>
  <si>
    <t xml:space="preserve">L p. </t>
  </si>
  <si>
    <t>Plan na rok 2008 po zmianach</t>
  </si>
  <si>
    <t>Uporządkowanie gospodarki wodno – ściekowej na terenie Gmin członkowskich MZWiK w Subregionie Konińskim</t>
  </si>
  <si>
    <t>Budowa sieci wodociągowej Kolno – Myśliborskie Holendry,  Bobrowo</t>
  </si>
  <si>
    <t>Razem dz. 010</t>
  </si>
  <si>
    <t>4</t>
  </si>
  <si>
    <t>60014</t>
  </si>
  <si>
    <t>Dotacje celowe na pomoc finansową udzieloną między jednostkami samorządu terytorialnego na dofinansowanie własnych zadań inwestycyjnych i zakupów inwestycyjnych (współfinansowanie budowy drogi powiatowej Nr 3230P na odcinku od drogi krajowej Nr 92 do torów kolejowych)</t>
  </si>
  <si>
    <t>5</t>
  </si>
  <si>
    <t>Dokumentacja techniczna – budowa drogi Golina- Spławie o dł. 2,76 km</t>
  </si>
  <si>
    <t xml:space="preserve">6 </t>
  </si>
  <si>
    <t>Dokumentacja techniczna – budowa drogi Węglew – Rosocha Kol. o dł. 2,40 km</t>
  </si>
  <si>
    <t>7</t>
  </si>
  <si>
    <t>Budowa drogi Przyjma – Radwaniec o dł. 1,25 km</t>
  </si>
  <si>
    <t>8</t>
  </si>
  <si>
    <t>Obwodnica północno – zachodnia Goliny – droga gminna</t>
  </si>
  <si>
    <t>9</t>
  </si>
  <si>
    <t>10</t>
  </si>
  <si>
    <t>11</t>
  </si>
  <si>
    <t>Przebudowa ulicy Nowej i Strażackiej w Golinie</t>
  </si>
  <si>
    <t>12</t>
  </si>
  <si>
    <t>Budowa drogi dojazdowej Węglew – Rosocha</t>
  </si>
  <si>
    <t>13</t>
  </si>
  <si>
    <t xml:space="preserve">Dokumentacja techniczna – budowa drogi Myślibórz – Kościół do Cmentarza </t>
  </si>
  <si>
    <t>14</t>
  </si>
  <si>
    <t>Dokumentacja techniczna – budowa drogi Młynki Kraśnickie</t>
  </si>
  <si>
    <t>Razem Dz. 600</t>
  </si>
  <si>
    <t>15</t>
  </si>
  <si>
    <t>75023</t>
  </si>
  <si>
    <t>Zakup samochodu</t>
  </si>
  <si>
    <t>Razem Dz. 750</t>
  </si>
  <si>
    <t>16</t>
  </si>
  <si>
    <t xml:space="preserve">Zakup sprzętu informatycznego </t>
  </si>
  <si>
    <t>Zakup samochodów pożarniczych</t>
  </si>
  <si>
    <t>Razem Dz. 754</t>
  </si>
  <si>
    <t>Zakup sprzętu informatycznego i oprogramowania</t>
  </si>
  <si>
    <t>Razem Dz. 801</t>
  </si>
  <si>
    <t>19</t>
  </si>
  <si>
    <t>Wykup gruntów pod przepompownię ścieków wraz z dojazdem przy ul. Chabrowej</t>
  </si>
  <si>
    <t>Uporządkowanie Gospodarki Odpadami na terenie subregionu konińskiego</t>
  </si>
  <si>
    <t>Dotacja celowa z budżetu na zakup środka trwałego</t>
  </si>
  <si>
    <t>Razem Dz. 900</t>
  </si>
  <si>
    <t>22</t>
  </si>
  <si>
    <t>85212</t>
  </si>
  <si>
    <t>Razem Dz. 852</t>
  </si>
  <si>
    <t>Termomodernizacja i remont biblioteki gminnej w Golinie</t>
  </si>
  <si>
    <t>Przebudowa i rozbudowa budynku strażnicy OSP w Przyjmie z przeznaczeniem na cele społeczno – kulturalne</t>
  </si>
  <si>
    <t>Przebudowa i rozbudowa budynku strażnicy OSP w Spławiu z przeznaczeniem na cele społeczno – kulturalne</t>
  </si>
  <si>
    <t>Razem Dz. 921</t>
  </si>
  <si>
    <t>Budowa sali sportowej z widownią do 200 miejsc przy Gimnazjum w Golinie</t>
  </si>
  <si>
    <t>Budowa boisk sportowych z zapleczem w ramach programu „Moje boisko – ORLIK 2012” przy Szkole Podstawowej w Kawnicach</t>
  </si>
  <si>
    <t>Razem Dz. 926</t>
  </si>
  <si>
    <t>Razem wydatki majątkowe</t>
  </si>
  <si>
    <t>...............................................</t>
  </si>
  <si>
    <t>Załącznik Nr 6 do Uchwały Nr XVIII/86/2007  Rady Miejskiej w Golinie z dnia 27 grudnia 2007  roku w sprawie uchwalenia budżetu Gminy Golina na rok 2008 w brzmieniu nadanym zał.nr 6 do uchwały nr XXIV/118/2008 z dnia 4 września 2008 roku.</t>
  </si>
  <si>
    <t>Wydatki na  wieloletnie programy inwestycyjne przewidziane do realizacji w latach 2008-2010 (WPI)</t>
  </si>
  <si>
    <t>Nazwa programu</t>
  </si>
  <si>
    <t>Cel</t>
  </si>
  <si>
    <t>Jedn. Org. odp. za realizację lub koord.</t>
  </si>
  <si>
    <t>Okres realizacji</t>
  </si>
  <si>
    <t>Łączne nakłady finansowe</t>
  </si>
  <si>
    <t>Nakłady poniesione</t>
  </si>
  <si>
    <t xml:space="preserve">  Plan na 2008 rok  </t>
  </si>
  <si>
    <t xml:space="preserve">  Plan na 2009 rok  </t>
  </si>
  <si>
    <t xml:space="preserve">  Plan na 2010 rok  </t>
  </si>
  <si>
    <t>Uporządkowanie gospodarki wodno-ściekowej na terenie Gmin członkowskich MZWiK w Subregionie Konińskim</t>
  </si>
  <si>
    <t>Zwiększenie ilości oczyszczonych ścieków, poprawa stanu środowiska, poprawa jakości i ilości wody</t>
  </si>
  <si>
    <t>ZMWiK Konin</t>
  </si>
  <si>
    <t>2006-2012</t>
  </si>
  <si>
    <t>Wydatki inwestycyjne w jednostkach budżetowych (6059)</t>
  </si>
  <si>
    <t xml:space="preserve"> Wpłaty gmin i powiatów na rzecz innych jednostek samorządu terytorialnego oraz związków gmin lub związków powiatów na dofinansowanie zadań inwestycyjnych i zakupów inwestycyjnych (6659)</t>
  </si>
  <si>
    <t>Poprawa jakości stanu dróg</t>
  </si>
  <si>
    <t>Urząd Miejski</t>
  </si>
  <si>
    <t>2007-2010</t>
  </si>
  <si>
    <t>Wydatki inwestycyjne w jednostkach budżetowych (6050)</t>
  </si>
  <si>
    <t>Wydatki inwestycyjne w jednostkach budżetowych (6058)</t>
  </si>
  <si>
    <t>Uporządkowanie Gospodarki Odpadami na terenie Subregionu Konińskiego</t>
  </si>
  <si>
    <t>Poprawa stanu środowiska poprzez uporządkowanie gospodarki odpadami</t>
  </si>
  <si>
    <t>2007-2011</t>
  </si>
  <si>
    <t>Poprawa zaplecza dla rozwoju fizycznego dzieci i młodzieży</t>
  </si>
  <si>
    <t>OGÓŁEM</t>
  </si>
  <si>
    <t>Załącznik Nr 7do Uchwały Nr XVIII/86/2007  Rady Miejskiej w Golinie z dnia 27 grudnia 2007 roku w sprawie uchwalenia budżetu gminy Golina na rok 2008 w brzmieniu nadanym zał. Nr 7 do uchwały nr XXIV/118/2008  z dnia 4 września 2008 roku.</t>
  </si>
  <si>
    <t>Wydatki na programy i projekty ze środków z budżetu Unii Europejskiej</t>
  </si>
  <si>
    <t>L.p</t>
  </si>
  <si>
    <t>Projekt</t>
  </si>
  <si>
    <t>Kategoria interwencji funduszy strukturanych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</si>
  <si>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</si>
  <si>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</si>
  <si>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</si>
  <si>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</si>
  <si>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</si>
  <si>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</si>
  <si>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2008 rok</t>
  </si>
  <si>
    <t>Wydatki razem (9+13)</t>
  </si>
  <si>
    <t>Wydatki razem (10+11+12)</t>
  </si>
  <si>
    <t>z tego, źródła finansowania</t>
  </si>
  <si>
    <t>Wydatki razem (14+15+16)</t>
  </si>
  <si>
    <t>pożyczki i kredyty</t>
  </si>
  <si>
    <t>obligacje</t>
  </si>
  <si>
    <t>pozostałe</t>
  </si>
  <si>
    <t>1.</t>
  </si>
  <si>
    <t>Wydatki majątkowe razem:</t>
  </si>
  <si>
    <t>x</t>
  </si>
  <si>
    <t>1.1</t>
  </si>
  <si>
    <t>Program:</t>
  </si>
  <si>
    <t>16 REGIONALNYCH PROGRAMÓW OPERACYJNYCH</t>
  </si>
  <si>
    <t>Priorytet:</t>
  </si>
  <si>
    <t>Inwestycje w transport</t>
  </si>
  <si>
    <t>Nazwa projektu:</t>
  </si>
  <si>
    <t>Razem wydatki:</t>
  </si>
  <si>
    <t>Dz. 600</t>
  </si>
  <si>
    <t>z tego: do 2007 r.</t>
  </si>
  <si>
    <t xml:space="preserve"> -    </t>
  </si>
  <si>
    <t xml:space="preserve">            2008 r.</t>
  </si>
  <si>
    <t xml:space="preserve">            2009 r.</t>
  </si>
  <si>
    <t>1.3</t>
  </si>
  <si>
    <t>Inwestycje w infrastrukturę ochrony zdrowia oraz infrastrukturę społeczną</t>
  </si>
  <si>
    <t>Budowa sali sportowej z  widownią do 200 miejsc przy Gimnazjum w Golinie</t>
  </si>
  <si>
    <t xml:space="preserve"> Dz. 926 </t>
  </si>
  <si>
    <t xml:space="preserve"> Rozdział </t>
  </si>
  <si>
    <t xml:space="preserve">            2010 r. </t>
  </si>
  <si>
    <t xml:space="preserve">Załącznik Nr 8 do Uchwały Nr XVIII/86/2007 Rady Miejskiej w Golinie </t>
  </si>
  <si>
    <t xml:space="preserve"> z dnia 27 grudnia 2007 r. w sprawie budżetu Gminy Golina na rok 2008  w brzmieniu nadanym Zał. Nr 8 do Uchwały nr XXIV/118/2008 z dnia 4 września   2008 roku.</t>
  </si>
  <si>
    <t xml:space="preserve"> Przychody i rozchody budżetu Gminy Golina</t>
  </si>
  <si>
    <t>L.p.</t>
  </si>
  <si>
    <t>Wyszczególnienie</t>
  </si>
  <si>
    <t>I.</t>
  </si>
  <si>
    <t xml:space="preserve">PRZYCHODY </t>
  </si>
  <si>
    <t>§ 952 - Przychody z zaciągniętych pożyczek i kredytów na rynku krajowym</t>
  </si>
  <si>
    <t>2.</t>
  </si>
  <si>
    <t>Przychody z tytułu innych rozliczeń krajowych § 955</t>
  </si>
  <si>
    <t>II.</t>
  </si>
  <si>
    <t>ROZCHODY</t>
  </si>
  <si>
    <t>§ 992 – spłaty otrzymanych krajowych pożyczek  i kredytów</t>
  </si>
  <si>
    <t>a)</t>
  </si>
  <si>
    <t>Umowa pożyczki - 56/P/Ko/OW/04</t>
  </si>
  <si>
    <t>b)</t>
  </si>
  <si>
    <t>Umowa kredytowa - 7/I/JST/2004</t>
  </si>
  <si>
    <t>c)</t>
  </si>
  <si>
    <t>Umowa pożyczki n-  57/P/Ko/OW/04</t>
  </si>
  <si>
    <t>d)</t>
  </si>
  <si>
    <t xml:space="preserve">Umowa pożyczki nr 135/P/OA-t/I/06 </t>
  </si>
  <si>
    <t>e)</t>
  </si>
  <si>
    <t xml:space="preserve">Umowa pożyczki nr 136/P/OA-7/I/06 </t>
  </si>
  <si>
    <t>f)</t>
  </si>
  <si>
    <t xml:space="preserve">Umowa kredytu nr 22185/7000619/2006 </t>
  </si>
  <si>
    <t>g)</t>
  </si>
  <si>
    <t>Umowa pożyczki nr 116/P/OW-ks-K/I/07</t>
  </si>
  <si>
    <t>h)</t>
  </si>
  <si>
    <t>Umowa kredytowa nr 310-13/3/II/12/2003</t>
  </si>
  <si>
    <t>Uzasadnienie do Uchwały Nr XXV/128/2008</t>
  </si>
  <si>
    <t>I. Dochody wg stanu na 30 września 2008</t>
  </si>
  <si>
    <t xml:space="preserve">   Zwiększenie</t>
  </si>
  <si>
    <t xml:space="preserve">   Razem</t>
  </si>
  <si>
    <t>II. Wydatki wg stanu na 30 września 2008</t>
  </si>
  <si>
    <t xml:space="preserve">   z tego:</t>
  </si>
  <si>
    <t xml:space="preserve">   Dz. 600, rozdział 60016 - bieżące utrzymanie dróg</t>
  </si>
  <si>
    <t xml:space="preserve">   Dz. 750 , rozdział 75023 - zakup samochodu</t>
  </si>
  <si>
    <t xml:space="preserve">   Dz. 754, rozdział 75412 - wydatki bieżące</t>
  </si>
  <si>
    <t xml:space="preserve">   Dz. 754, rozdział 75421 - zmniejszenie rezerwy o kwotę</t>
  </si>
  <si>
    <t xml:space="preserve">   Dz. 758, rozdział 75818 - zmniejszenie rezerwy</t>
  </si>
  <si>
    <t xml:space="preserve">   Dz. 801, rozdział 80101 - dofinansowanie wyposażenia w sprzęt szkolny</t>
  </si>
  <si>
    <t xml:space="preserve">   obiektu SP w Radolinie</t>
  </si>
  <si>
    <t xml:space="preserve">   Dz. 801, rozdział 80113 - dofinansowanie dowozu uczniów </t>
  </si>
  <si>
    <t xml:space="preserve">   Dz. 921, rozdział 92109 - dofinansowanie bieżącej działalności Domu Kultury</t>
  </si>
  <si>
    <t xml:space="preserve">   w Golinie</t>
  </si>
  <si>
    <t xml:space="preserve"> - Uchwałą Nr XXIV/118/2008 z dnia 4 września 2008 roku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</si>
</sst>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&quot;      &quot;;\-#,##0&quot;      &quot;;&quot; -      &quot;;@\ "/>
    <numFmt numFmtId="165" formatCode="\ #,##0.00&quot;      &quot;;\-#,##0.00&quot;      &quot;;&quot; -&quot;#&quot;      &quot;;@\ "/>
    <numFmt numFmtId="166" formatCode="#,##0.00;[Red]\-#,##0.00"/>
    <numFmt numFmtId="167" formatCode="#,##0.00;\-#,##0.00"/>
    <numFmt numFmtId="168" formatCode="\ #,##0.00&quot; zł &quot;;\-#,##0.00&quot; zł &quot;;&quot; -&quot;#&quot; zł &quot;;@\ "/>
    <numFmt numFmtId="169" formatCode="#,##0.00\ [$zł-415];[Red]\-#,##0.00\ [$zł-415]"/>
    <numFmt numFmtId="170" formatCode="#,##0;[Red]\-#,##0"/>
    <numFmt numFmtId="171" formatCode="_-* #,##0\ _z_ł_-;\-* #,##0\ _z_ł_-;_-* &quot;- &quot;_z_ł_-;_-@_-"/>
    <numFmt numFmtId="172" formatCode="#,##0;\-#,##0"/>
    <numFmt numFmtId="173" formatCode="_-* #,##0&quot; zł&quot;_-;\-* #,##0&quot; zł&quot;_-;_-* &quot;- zł&quot;_-;_-@_-"/>
  </numFmts>
  <fonts count="33">
    <font>
      <sz val="10"/>
      <name val="Arial"/>
      <family val="2"/>
    </font>
    <font>
      <sz val="8"/>
      <name val="Arial"/>
      <family val="2"/>
    </font>
    <font>
      <b/>
      <sz val="12"/>
      <color indexed="59"/>
      <name val="Arial"/>
      <family val="2"/>
    </font>
    <font>
      <b/>
      <sz val="8"/>
      <color indexed="59"/>
      <name val="Arial"/>
      <family val="2"/>
    </font>
    <font>
      <sz val="12"/>
      <color indexed="59"/>
      <name val="Arial"/>
      <family val="2"/>
    </font>
    <font>
      <sz val="7"/>
      <color indexed="59"/>
      <name val="Arial"/>
      <family val="2"/>
    </font>
    <font>
      <sz val="8"/>
      <color indexed="59"/>
      <name val="Arial"/>
      <family val="2"/>
    </font>
    <font>
      <b/>
      <sz val="7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i/>
      <sz val="8"/>
      <color indexed="5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4"/>
      <name val="Arial"/>
      <family val="2"/>
    </font>
    <font>
      <i/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49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165" fontId="7" fillId="0" borderId="2" xfId="0" applyNumberFormat="1" applyFont="1" applyFill="1" applyBorder="1" applyAlignment="1">
      <alignment horizontal="center" wrapText="1"/>
    </xf>
    <xf numFmtId="165" fontId="3" fillId="0" borderId="4" xfId="0" applyNumberFormat="1" applyFont="1" applyFill="1" applyBorder="1" applyAlignment="1">
      <alignment horizontal="center" wrapText="1"/>
    </xf>
    <xf numFmtId="3" fontId="1" fillId="0" borderId="5" xfId="0" applyNumberFormat="1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164" fontId="2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167" fontId="3" fillId="2" borderId="3" xfId="0" applyNumberFormat="1" applyFont="1" applyFill="1" applyBorder="1" applyAlignment="1">
      <alignment horizontal="right"/>
    </xf>
    <xf numFmtId="166" fontId="3" fillId="2" borderId="4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49" fontId="8" fillId="0" borderId="6" xfId="0" applyNumberFormat="1" applyFont="1" applyFill="1" applyBorder="1" applyAlignment="1">
      <alignment horizontal="left"/>
    </xf>
    <xf numFmtId="0" fontId="8" fillId="0" borderId="6" xfId="0" applyFont="1" applyFill="1" applyBorder="1" applyAlignment="1">
      <alignment horizontal="left" wrapText="1"/>
    </xf>
    <xf numFmtId="167" fontId="8" fillId="0" borderId="6" xfId="0" applyNumberFormat="1" applyFont="1" applyFill="1" applyBorder="1" applyAlignment="1">
      <alignment horizontal="right"/>
    </xf>
    <xf numFmtId="166" fontId="3" fillId="0" borderId="6" xfId="0" applyNumberFormat="1" applyFont="1" applyFill="1" applyBorder="1" applyAlignment="1">
      <alignment/>
    </xf>
    <xf numFmtId="3" fontId="1" fillId="0" borderId="5" xfId="0" applyNumberFormat="1" applyFont="1" applyBorder="1" applyAlignment="1">
      <alignment/>
    </xf>
    <xf numFmtId="49" fontId="6" fillId="0" borderId="7" xfId="0" applyNumberFormat="1" applyFont="1" applyFill="1" applyBorder="1" applyAlignment="1">
      <alignment horizontal="center"/>
    </xf>
    <xf numFmtId="49" fontId="6" fillId="0" borderId="7" xfId="0" applyNumberFormat="1" applyFont="1" applyFill="1" applyBorder="1" applyAlignment="1">
      <alignment/>
    </xf>
    <xf numFmtId="0" fontId="6" fillId="0" borderId="7" xfId="0" applyFont="1" applyFill="1" applyBorder="1" applyAlignment="1">
      <alignment wrapText="1"/>
    </xf>
    <xf numFmtId="4" fontId="6" fillId="0" borderId="7" xfId="0" applyNumberFormat="1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 wrapText="1"/>
    </xf>
    <xf numFmtId="4" fontId="3" fillId="2" borderId="2" xfId="0" applyNumberFormat="1" applyFont="1" applyFill="1" applyBorder="1" applyAlignment="1">
      <alignment/>
    </xf>
    <xf numFmtId="4" fontId="3" fillId="2" borderId="4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49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 wrapText="1"/>
    </xf>
    <xf numFmtId="4" fontId="8" fillId="0" borderId="6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3" fontId="9" fillId="2" borderId="5" xfId="0" applyNumberFormat="1" applyFont="1" applyFill="1" applyBorder="1" applyAlignment="1">
      <alignment/>
    </xf>
    <xf numFmtId="3" fontId="10" fillId="0" borderId="5" xfId="0" applyNumberFormat="1" applyFont="1" applyBorder="1" applyAlignment="1">
      <alignment/>
    </xf>
    <xf numFmtId="49" fontId="6" fillId="0" borderId="6" xfId="0" applyNumberFormat="1" applyFont="1" applyFill="1" applyBorder="1" applyAlignment="1">
      <alignment/>
    </xf>
    <xf numFmtId="0" fontId="6" fillId="0" borderId="6" xfId="0" applyFont="1" applyFill="1" applyBorder="1" applyAlignment="1">
      <alignment wrapText="1"/>
    </xf>
    <xf numFmtId="4" fontId="6" fillId="0" borderId="6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49" fontId="8" fillId="0" borderId="7" xfId="0" applyNumberFormat="1" applyFont="1" applyFill="1" applyBorder="1" applyAlignment="1">
      <alignment/>
    </xf>
    <xf numFmtId="0" fontId="8" fillId="0" borderId="7" xfId="0" applyFont="1" applyFill="1" applyBorder="1" applyAlignment="1">
      <alignment wrapText="1"/>
    </xf>
    <xf numFmtId="4" fontId="8" fillId="0" borderId="7" xfId="0" applyNumberFormat="1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49" fontId="3" fillId="2" borderId="9" xfId="0" applyNumberFormat="1" applyFont="1" applyFill="1" applyBorder="1" applyAlignment="1">
      <alignment/>
    </xf>
    <xf numFmtId="0" fontId="3" fillId="2" borderId="9" xfId="0" applyFont="1" applyFill="1" applyBorder="1" applyAlignment="1">
      <alignment wrapText="1"/>
    </xf>
    <xf numFmtId="4" fontId="3" fillId="2" borderId="9" xfId="0" applyNumberFormat="1" applyFont="1" applyFill="1" applyBorder="1" applyAlignment="1">
      <alignment/>
    </xf>
    <xf numFmtId="4" fontId="3" fillId="2" borderId="10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49" fontId="3" fillId="2" borderId="12" xfId="0" applyNumberFormat="1" applyFont="1" applyFill="1" applyBorder="1" applyAlignment="1">
      <alignment/>
    </xf>
    <xf numFmtId="0" fontId="3" fillId="2" borderId="12" xfId="0" applyFont="1" applyFill="1" applyBorder="1" applyAlignment="1">
      <alignment wrapText="1"/>
    </xf>
    <xf numFmtId="4" fontId="3" fillId="2" borderId="12" xfId="0" applyNumberFormat="1" applyFont="1" applyFill="1" applyBorder="1" applyAlignment="1">
      <alignment/>
    </xf>
    <xf numFmtId="4" fontId="3" fillId="2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4" fontId="6" fillId="0" borderId="14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49" fontId="8" fillId="0" borderId="14" xfId="0" applyNumberFormat="1" applyFont="1" applyFill="1" applyBorder="1" applyAlignment="1">
      <alignment/>
    </xf>
    <xf numFmtId="0" fontId="8" fillId="0" borderId="14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0" fontId="11" fillId="0" borderId="0" xfId="0" applyFont="1" applyAlignment="1">
      <alignment/>
    </xf>
    <xf numFmtId="4" fontId="3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3" fontId="9" fillId="0" borderId="5" xfId="0" applyNumberFormat="1" applyFont="1" applyBorder="1" applyAlignment="1">
      <alignment/>
    </xf>
    <xf numFmtId="4" fontId="6" fillId="2" borderId="4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49" fontId="6" fillId="2" borderId="2" xfId="0" applyNumberFormat="1" applyFont="1" applyFill="1" applyBorder="1" applyAlignment="1">
      <alignment/>
    </xf>
    <xf numFmtId="0" fontId="8" fillId="0" borderId="16" xfId="0" applyFont="1" applyFill="1" applyBorder="1" applyAlignment="1">
      <alignment wrapText="1"/>
    </xf>
    <xf numFmtId="0" fontId="3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49" fontId="6" fillId="0" borderId="9" xfId="0" applyNumberFormat="1" applyFont="1" applyFill="1" applyBorder="1" applyAlignment="1">
      <alignment/>
    </xf>
    <xf numFmtId="0" fontId="6" fillId="0" borderId="9" xfId="0" applyFont="1" applyFill="1" applyBorder="1" applyAlignment="1">
      <alignment wrapText="1"/>
    </xf>
    <xf numFmtId="4" fontId="6" fillId="0" borderId="9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8" fillId="0" borderId="5" xfId="0" applyNumberFormat="1" applyFont="1" applyFill="1" applyBorder="1" applyAlignment="1">
      <alignment wrapText="1"/>
    </xf>
    <xf numFmtId="4" fontId="8" fillId="0" borderId="5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49" fontId="5" fillId="0" borderId="7" xfId="0" applyNumberFormat="1" applyFont="1" applyFill="1" applyBorder="1" applyAlignment="1">
      <alignment/>
    </xf>
    <xf numFmtId="0" fontId="5" fillId="0" borderId="7" xfId="0" applyFont="1" applyFill="1" applyBorder="1" applyAlignment="1">
      <alignment wrapText="1"/>
    </xf>
    <xf numFmtId="4" fontId="5" fillId="0" borderId="7" xfId="0" applyNumberFormat="1" applyFont="1" applyFill="1" applyBorder="1" applyAlignment="1">
      <alignment/>
    </xf>
    <xf numFmtId="0" fontId="3" fillId="2" borderId="7" xfId="0" applyFont="1" applyFill="1" applyBorder="1" applyAlignment="1">
      <alignment/>
    </xf>
    <xf numFmtId="49" fontId="3" fillId="2" borderId="7" xfId="0" applyNumberFormat="1" applyFont="1" applyFill="1" applyBorder="1" applyAlignment="1">
      <alignment/>
    </xf>
    <xf numFmtId="0" fontId="3" fillId="2" borderId="7" xfId="0" applyFont="1" applyFill="1" applyBorder="1" applyAlignment="1">
      <alignment wrapText="1"/>
    </xf>
    <xf numFmtId="4" fontId="3" fillId="2" borderId="7" xfId="0" applyNumberFormat="1" applyFont="1" applyFill="1" applyBorder="1" applyAlignment="1">
      <alignment/>
    </xf>
    <xf numFmtId="4" fontId="3" fillId="2" borderId="6" xfId="0" applyNumberFormat="1" applyFont="1" applyFill="1" applyBorder="1" applyAlignment="1">
      <alignment/>
    </xf>
    <xf numFmtId="0" fontId="12" fillId="0" borderId="0" xfId="0" applyFont="1" applyAlignment="1">
      <alignment/>
    </xf>
    <xf numFmtId="3" fontId="10" fillId="0" borderId="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" fontId="1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6" fillId="0" borderId="17" xfId="0" applyNumberFormat="1" applyFont="1" applyFill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49" fontId="14" fillId="0" borderId="18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49" fontId="14" fillId="0" borderId="2" xfId="0" applyNumberFormat="1" applyFont="1" applyFill="1" applyBorder="1" applyAlignment="1">
      <alignment horizontal="center" wrapText="1"/>
    </xf>
    <xf numFmtId="165" fontId="14" fillId="0" borderId="2" xfId="0" applyNumberFormat="1" applyFont="1" applyFill="1" applyBorder="1" applyAlignment="1">
      <alignment horizontal="center" wrapText="1"/>
    </xf>
    <xf numFmtId="164" fontId="14" fillId="0" borderId="3" xfId="0" applyNumberFormat="1" applyFont="1" applyFill="1" applyBorder="1" applyAlignment="1">
      <alignment horizontal="center" wrapText="1"/>
    </xf>
    <xf numFmtId="165" fontId="14" fillId="0" borderId="4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 wrapText="1"/>
    </xf>
    <xf numFmtId="164" fontId="2" fillId="0" borderId="2" xfId="0" applyNumberFormat="1" applyFont="1" applyBorder="1" applyAlignment="1">
      <alignment/>
    </xf>
    <xf numFmtId="164" fontId="2" fillId="0" borderId="4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9" fontId="3" fillId="0" borderId="17" xfId="0" applyNumberFormat="1" applyFont="1" applyBorder="1" applyAlignment="1">
      <alignment wrapText="1"/>
    </xf>
    <xf numFmtId="4" fontId="3" fillId="0" borderId="17" xfId="0" applyNumberFormat="1" applyFont="1" applyBorder="1" applyAlignment="1">
      <alignment wrapText="1"/>
    </xf>
    <xf numFmtId="49" fontId="6" fillId="2" borderId="1" xfId="0" applyNumberFormat="1" applyFont="1" applyFill="1" applyBorder="1" applyAlignment="1">
      <alignment/>
    </xf>
    <xf numFmtId="49" fontId="3" fillId="2" borderId="18" xfId="0" applyNumberFormat="1" applyFont="1" applyFill="1" applyBorder="1" applyAlignment="1">
      <alignment/>
    </xf>
    <xf numFmtId="49" fontId="3" fillId="2" borderId="2" xfId="0" applyNumberFormat="1" applyFont="1" applyFill="1" applyBorder="1" applyAlignment="1">
      <alignment wrapText="1"/>
    </xf>
    <xf numFmtId="49" fontId="8" fillId="0" borderId="5" xfId="0" applyNumberFormat="1" applyFont="1" applyBorder="1" applyAlignment="1">
      <alignment/>
    </xf>
    <xf numFmtId="0" fontId="8" fillId="0" borderId="5" xfId="0" applyFont="1" applyBorder="1" applyAlignment="1">
      <alignment/>
    </xf>
    <xf numFmtId="49" fontId="8" fillId="0" borderId="5" xfId="0" applyNumberFormat="1" applyFont="1" applyBorder="1" applyAlignment="1">
      <alignment wrapText="1"/>
    </xf>
    <xf numFmtId="4" fontId="8" fillId="0" borderId="5" xfId="0" applyNumberFormat="1" applyFont="1" applyBorder="1" applyAlignment="1">
      <alignment/>
    </xf>
    <xf numFmtId="49" fontId="6" fillId="0" borderId="5" xfId="0" applyNumberFormat="1" applyFont="1" applyBorder="1" applyAlignment="1">
      <alignment/>
    </xf>
    <xf numFmtId="0" fontId="6" fillId="0" borderId="5" xfId="0" applyFont="1" applyBorder="1" applyAlignment="1">
      <alignment/>
    </xf>
    <xf numFmtId="49" fontId="6" fillId="0" borderId="5" xfId="0" applyNumberFormat="1" applyFont="1" applyBorder="1" applyAlignment="1">
      <alignment wrapText="1"/>
    </xf>
    <xf numFmtId="4" fontId="6" fillId="0" borderId="5" xfId="0" applyNumberFormat="1" applyFont="1" applyBorder="1" applyAlignment="1">
      <alignment/>
    </xf>
    <xf numFmtId="4" fontId="6" fillId="0" borderId="5" xfId="0" applyNumberFormat="1" applyFont="1" applyBorder="1" applyAlignment="1">
      <alignment wrapText="1"/>
    </xf>
    <xf numFmtId="4" fontId="6" fillId="0" borderId="5" xfId="0" applyNumberFormat="1" applyFont="1" applyFill="1" applyBorder="1" applyAlignment="1">
      <alignment/>
    </xf>
    <xf numFmtId="0" fontId="8" fillId="0" borderId="5" xfId="0" applyFont="1" applyBorder="1" applyAlignment="1">
      <alignment wrapText="1"/>
    </xf>
    <xf numFmtId="4" fontId="8" fillId="0" borderId="5" xfId="0" applyNumberFormat="1" applyFont="1" applyBorder="1" applyAlignment="1">
      <alignment wrapText="1"/>
    </xf>
    <xf numFmtId="49" fontId="3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49" fontId="3" fillId="0" borderId="5" xfId="0" applyNumberFormat="1" applyFont="1" applyBorder="1" applyAlignment="1">
      <alignment wrapText="1"/>
    </xf>
    <xf numFmtId="4" fontId="3" fillId="0" borderId="5" xfId="0" applyNumberFormat="1" applyFont="1" applyBorder="1" applyAlignment="1">
      <alignment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wrapText="1"/>
    </xf>
    <xf numFmtId="4" fontId="8" fillId="0" borderId="6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4" fontId="6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 wrapText="1"/>
    </xf>
    <xf numFmtId="4" fontId="3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wrapText="1"/>
    </xf>
    <xf numFmtId="4" fontId="6" fillId="0" borderId="7" xfId="0" applyNumberFormat="1" applyFont="1" applyBorder="1" applyAlignment="1">
      <alignment/>
    </xf>
    <xf numFmtId="4" fontId="6" fillId="0" borderId="7" xfId="0" applyNumberFormat="1" applyFont="1" applyBorder="1" applyAlignment="1">
      <alignment wrapText="1"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wrapText="1"/>
    </xf>
    <xf numFmtId="4" fontId="8" fillId="0" borderId="7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6" fillId="0" borderId="6" xfId="0" applyNumberFormat="1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 wrapText="1"/>
    </xf>
    <xf numFmtId="4" fontId="3" fillId="0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5" xfId="0" applyFont="1" applyFill="1" applyBorder="1" applyAlignment="1">
      <alignment wrapText="1"/>
    </xf>
    <xf numFmtId="4" fontId="6" fillId="0" borderId="5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4" fontId="6" fillId="0" borderId="7" xfId="0" applyNumberFormat="1" applyFont="1" applyFill="1" applyBorder="1" applyAlignment="1">
      <alignment wrapText="1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wrapText="1"/>
    </xf>
    <xf numFmtId="0" fontId="6" fillId="0" borderId="6" xfId="0" applyFont="1" applyBorder="1" applyAlignment="1">
      <alignment/>
    </xf>
    <xf numFmtId="4" fontId="6" fillId="0" borderId="6" xfId="0" applyNumberFormat="1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15" fillId="0" borderId="7" xfId="0" applyFont="1" applyBorder="1" applyAlignment="1">
      <alignment/>
    </xf>
    <xf numFmtId="49" fontId="6" fillId="0" borderId="7" xfId="0" applyNumberFormat="1" applyFont="1" applyBorder="1" applyAlignment="1">
      <alignment wrapText="1"/>
    </xf>
    <xf numFmtId="4" fontId="8" fillId="0" borderId="7" xfId="0" applyNumberFormat="1" applyFont="1" applyBorder="1" applyAlignment="1">
      <alignment horizontal="right"/>
    </xf>
    <xf numFmtId="0" fontId="6" fillId="0" borderId="7" xfId="0" applyFont="1" applyBorder="1" applyAlignment="1">
      <alignment/>
    </xf>
    <xf numFmtId="4" fontId="6" fillId="0" borderId="7" xfId="0" applyNumberFormat="1" applyFont="1" applyBorder="1" applyAlignment="1">
      <alignment/>
    </xf>
    <xf numFmtId="49" fontId="6" fillId="0" borderId="7" xfId="0" applyNumberFormat="1" applyFont="1" applyBorder="1" applyAlignment="1">
      <alignment horizontal="right"/>
    </xf>
    <xf numFmtId="0" fontId="3" fillId="2" borderId="2" xfId="0" applyFont="1" applyFill="1" applyBorder="1" applyAlignment="1">
      <alignment/>
    </xf>
    <xf numFmtId="4" fontId="3" fillId="2" borderId="2" xfId="0" applyNumberFormat="1" applyFont="1" applyFill="1" applyBorder="1" applyAlignment="1">
      <alignment/>
    </xf>
    <xf numFmtId="0" fontId="8" fillId="0" borderId="6" xfId="0" applyFont="1" applyBorder="1" applyAlignment="1">
      <alignment/>
    </xf>
    <xf numFmtId="4" fontId="8" fillId="0" borderId="6" xfId="0" applyNumberFormat="1" applyFont="1" applyBorder="1" applyAlignment="1">
      <alignment/>
    </xf>
    <xf numFmtId="0" fontId="8" fillId="0" borderId="7" xfId="0" applyFont="1" applyBorder="1" applyAlignment="1">
      <alignment/>
    </xf>
    <xf numFmtId="4" fontId="8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4" fontId="3" fillId="0" borderId="7" xfId="0" applyNumberFormat="1" applyFont="1" applyBorder="1" applyAlignment="1">
      <alignment/>
    </xf>
    <xf numFmtId="0" fontId="6" fillId="0" borderId="6" xfId="0" applyFont="1" applyBorder="1" applyAlignment="1">
      <alignment/>
    </xf>
    <xf numFmtId="4" fontId="6" fillId="0" borderId="6" xfId="0" applyNumberFormat="1" applyFont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wrapText="1"/>
    </xf>
    <xf numFmtId="4" fontId="3" fillId="3" borderId="2" xfId="0" applyNumberFormat="1" applyFont="1" applyFill="1" applyBorder="1" applyAlignment="1">
      <alignment/>
    </xf>
    <xf numFmtId="4" fontId="3" fillId="3" borderId="4" xfId="0" applyNumberFormat="1" applyFont="1" applyFill="1" applyBorder="1" applyAlignment="1">
      <alignment/>
    </xf>
    <xf numFmtId="49" fontId="8" fillId="0" borderId="6" xfId="0" applyNumberFormat="1" applyFont="1" applyBorder="1" applyAlignment="1">
      <alignment/>
    </xf>
    <xf numFmtId="49" fontId="6" fillId="0" borderId="7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22" xfId="0" applyNumberFormat="1" applyFont="1" applyFill="1" applyBorder="1" applyAlignment="1">
      <alignment/>
    </xf>
    <xf numFmtId="0" fontId="3" fillId="2" borderId="23" xfId="0" applyFont="1" applyFill="1" applyBorder="1" applyAlignment="1">
      <alignment wrapText="1"/>
    </xf>
    <xf numFmtId="4" fontId="3" fillId="2" borderId="2" xfId="0" applyNumberFormat="1" applyFont="1" applyFill="1" applyBorder="1" applyAlignment="1">
      <alignment wrapText="1"/>
    </xf>
    <xf numFmtId="0" fontId="0" fillId="0" borderId="0" xfId="0" applyAlignment="1">
      <alignment/>
    </xf>
    <xf numFmtId="168" fontId="0" fillId="0" borderId="0" xfId="0" applyNumberFormat="1" applyAlignment="1">
      <alignment horizontal="right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8" fillId="0" borderId="0" xfId="0" applyFont="1" applyFill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 horizontal="right"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169" fontId="9" fillId="0" borderId="0" xfId="0" applyNumberFormat="1" applyFont="1" applyFill="1" applyAlignment="1">
      <alignment horizontal="right"/>
    </xf>
    <xf numFmtId="169" fontId="1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8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168" fontId="1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168" fontId="9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0" fontId="1" fillId="0" borderId="7" xfId="0" applyFont="1" applyBorder="1" applyAlignment="1">
      <alignment/>
    </xf>
    <xf numFmtId="3" fontId="1" fillId="0" borderId="7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18" fillId="0" borderId="0" xfId="0" applyNumberFormat="1" applyFont="1" applyBorder="1" applyAlignment="1">
      <alignment wrapText="1"/>
    </xf>
    <xf numFmtId="0" fontId="18" fillId="0" borderId="0" xfId="0" applyFont="1" applyAlignment="1">
      <alignment/>
    </xf>
    <xf numFmtId="0" fontId="24" fillId="0" borderId="7" xfId="0" applyFont="1" applyFill="1" applyBorder="1" applyAlignment="1">
      <alignment horizontal="center" wrapText="1"/>
    </xf>
    <xf numFmtId="49" fontId="24" fillId="0" borderId="7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wrapText="1"/>
    </xf>
    <xf numFmtId="164" fontId="24" fillId="0" borderId="7" xfId="0" applyNumberFormat="1" applyFont="1" applyFill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170" fontId="24" fillId="4" borderId="7" xfId="0" applyNumberFormat="1" applyFont="1" applyFill="1" applyBorder="1" applyAlignment="1">
      <alignment horizontal="right"/>
    </xf>
    <xf numFmtId="170" fontId="24" fillId="5" borderId="7" xfId="0" applyNumberFormat="1" applyFont="1" applyFill="1" applyBorder="1" applyAlignment="1">
      <alignment horizontal="right"/>
    </xf>
    <xf numFmtId="0" fontId="24" fillId="6" borderId="7" xfId="0" applyFont="1" applyFill="1" applyBorder="1" applyAlignment="1">
      <alignment/>
    </xf>
    <xf numFmtId="0" fontId="24" fillId="6" borderId="7" xfId="0" applyFont="1" applyFill="1" applyBorder="1" applyAlignment="1">
      <alignment wrapText="1"/>
    </xf>
    <xf numFmtId="170" fontId="24" fillId="6" borderId="7" xfId="0" applyNumberFormat="1" applyFont="1" applyFill="1" applyBorder="1" applyAlignment="1">
      <alignment wrapText="1"/>
    </xf>
    <xf numFmtId="170" fontId="18" fillId="6" borderId="7" xfId="0" applyNumberFormat="1" applyFont="1" applyFill="1" applyBorder="1" applyAlignment="1">
      <alignment/>
    </xf>
    <xf numFmtId="0" fontId="25" fillId="0" borderId="7" xfId="0" applyFont="1" applyFill="1" applyBorder="1" applyAlignment="1">
      <alignment/>
    </xf>
    <xf numFmtId="0" fontId="25" fillId="0" borderId="7" xfId="0" applyFont="1" applyFill="1" applyBorder="1" applyAlignment="1">
      <alignment wrapText="1"/>
    </xf>
    <xf numFmtId="170" fontId="25" fillId="0" borderId="7" xfId="0" applyNumberFormat="1" applyFont="1" applyFill="1" applyBorder="1" applyAlignment="1">
      <alignment wrapText="1"/>
    </xf>
    <xf numFmtId="170" fontId="18" fillId="0" borderId="7" xfId="0" applyNumberFormat="1" applyFont="1" applyBorder="1" applyAlignment="1">
      <alignment/>
    </xf>
    <xf numFmtId="0" fontId="18" fillId="0" borderId="7" xfId="0" applyFont="1" applyBorder="1" applyAlignment="1">
      <alignment/>
    </xf>
    <xf numFmtId="49" fontId="18" fillId="0" borderId="7" xfId="0" applyNumberFormat="1" applyFont="1" applyFill="1" applyBorder="1" applyAlignment="1">
      <alignment/>
    </xf>
    <xf numFmtId="0" fontId="18" fillId="0" borderId="7" xfId="0" applyFont="1" applyFill="1" applyBorder="1" applyAlignment="1">
      <alignment wrapText="1"/>
    </xf>
    <xf numFmtId="0" fontId="9" fillId="6" borderId="7" xfId="0" applyFont="1" applyFill="1" applyBorder="1" applyAlignment="1">
      <alignment/>
    </xf>
    <xf numFmtId="0" fontId="9" fillId="6" borderId="7" xfId="0" applyFont="1" applyFill="1" applyBorder="1" applyAlignment="1">
      <alignment wrapText="1"/>
    </xf>
    <xf numFmtId="170" fontId="9" fillId="6" borderId="7" xfId="0" applyNumberFormat="1" applyFont="1" applyFill="1" applyBorder="1" applyAlignment="1">
      <alignment wrapText="1"/>
    </xf>
    <xf numFmtId="170" fontId="24" fillId="6" borderId="7" xfId="0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/>
    </xf>
    <xf numFmtId="0" fontId="10" fillId="0" borderId="7" xfId="0" applyFont="1" applyFill="1" applyBorder="1" applyAlignment="1">
      <alignment wrapText="1"/>
    </xf>
    <xf numFmtId="170" fontId="10" fillId="0" borderId="7" xfId="0" applyNumberFormat="1" applyFont="1" applyFill="1" applyBorder="1" applyAlignment="1">
      <alignment wrapText="1"/>
    </xf>
    <xf numFmtId="170" fontId="25" fillId="0" borderId="7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7" xfId="0" applyFont="1" applyFill="1" applyBorder="1" applyAlignment="1">
      <alignment wrapText="1"/>
    </xf>
    <xf numFmtId="170" fontId="1" fillId="0" borderId="7" xfId="0" applyNumberFormat="1" applyFont="1" applyFill="1" applyBorder="1" applyAlignment="1">
      <alignment wrapText="1"/>
    </xf>
    <xf numFmtId="170" fontId="18" fillId="0" borderId="7" xfId="0" applyNumberFormat="1" applyFont="1" applyFill="1" applyBorder="1" applyAlignment="1">
      <alignment horizontal="right"/>
    </xf>
    <xf numFmtId="49" fontId="9" fillId="6" borderId="7" xfId="0" applyNumberFormat="1" applyFont="1" applyFill="1" applyBorder="1" applyAlignment="1">
      <alignment/>
    </xf>
    <xf numFmtId="170" fontId="25" fillId="6" borderId="7" xfId="0" applyNumberFormat="1" applyFont="1" applyFill="1" applyBorder="1" applyAlignment="1">
      <alignment horizontal="right"/>
    </xf>
    <xf numFmtId="170" fontId="0" fillId="0" borderId="0" xfId="0" applyNumberFormat="1" applyAlignment="1">
      <alignment/>
    </xf>
    <xf numFmtId="49" fontId="10" fillId="0" borderId="7" xfId="0" applyNumberFormat="1" applyFont="1" applyFill="1" applyBorder="1" applyAlignment="1">
      <alignment/>
    </xf>
    <xf numFmtId="0" fontId="10" fillId="0" borderId="7" xfId="0" applyFont="1" applyBorder="1" applyAlignment="1">
      <alignment wrapText="1"/>
    </xf>
    <xf numFmtId="49" fontId="1" fillId="0" borderId="7" xfId="0" applyNumberFormat="1" applyFont="1" applyFill="1" applyBorder="1" applyAlignment="1">
      <alignment/>
    </xf>
    <xf numFmtId="0" fontId="9" fillId="2" borderId="7" xfId="0" applyFont="1" applyFill="1" applyBorder="1" applyAlignment="1">
      <alignment/>
    </xf>
    <xf numFmtId="0" fontId="9" fillId="2" borderId="7" xfId="0" applyFont="1" applyFill="1" applyBorder="1" applyAlignment="1">
      <alignment wrapText="1"/>
    </xf>
    <xf numFmtId="170" fontId="25" fillId="0" borderId="7" xfId="0" applyNumberFormat="1" applyFont="1" applyFill="1" applyBorder="1" applyAlignment="1">
      <alignment horizontal="right" wrapText="1"/>
    </xf>
    <xf numFmtId="170" fontId="18" fillId="0" borderId="7" xfId="0" applyNumberFormat="1" applyFont="1" applyFill="1" applyBorder="1" applyAlignment="1">
      <alignment horizontal="right" wrapText="1"/>
    </xf>
    <xf numFmtId="171" fontId="9" fillId="2" borderId="7" xfId="0" applyNumberFormat="1" applyFont="1" applyFill="1" applyBorder="1" applyAlignment="1">
      <alignment/>
    </xf>
    <xf numFmtId="170" fontId="24" fillId="2" borderId="7" xfId="0" applyNumberFormat="1" applyFont="1" applyFill="1" applyBorder="1" applyAlignment="1">
      <alignment horizontal="right"/>
    </xf>
    <xf numFmtId="0" fontId="10" fillId="0" borderId="7" xfId="0" applyFont="1" applyBorder="1" applyAlignment="1">
      <alignment/>
    </xf>
    <xf numFmtId="171" fontId="10" fillId="0" borderId="7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0" fontId="1" fillId="0" borderId="7" xfId="0" applyFont="1" applyBorder="1" applyAlignment="1">
      <alignment wrapText="1"/>
    </xf>
    <xf numFmtId="171" fontId="1" fillId="0" borderId="7" xfId="0" applyNumberFormat="1" applyFont="1" applyBorder="1" applyAlignment="1">
      <alignment/>
    </xf>
    <xf numFmtId="170" fontId="24" fillId="3" borderId="7" xfId="0" applyNumberFormat="1" applyFont="1" applyFill="1" applyBorder="1" applyAlignment="1">
      <alignment horizontal="right" wrapText="1"/>
    </xf>
    <xf numFmtId="170" fontId="24" fillId="3" borderId="7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0" fontId="9" fillId="0" borderId="0" xfId="0" applyFont="1" applyFill="1" applyBorder="1" applyAlignment="1">
      <alignment wrapText="1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171" fontId="1" fillId="0" borderId="0" xfId="0" applyNumberFormat="1" applyFont="1" applyBorder="1" applyAlignment="1">
      <alignment/>
    </xf>
    <xf numFmtId="0" fontId="9" fillId="0" borderId="5" xfId="0" applyFont="1" applyFill="1" applyBorder="1" applyAlignment="1">
      <alignment wrapText="1"/>
    </xf>
    <xf numFmtId="49" fontId="24" fillId="0" borderId="5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 wrapText="1"/>
    </xf>
    <xf numFmtId="171" fontId="9" fillId="0" borderId="5" xfId="0" applyNumberFormat="1" applyFont="1" applyFill="1" applyBorder="1" applyAlignment="1">
      <alignment horizontal="center" wrapText="1"/>
    </xf>
    <xf numFmtId="3" fontId="9" fillId="0" borderId="5" xfId="0" applyNumberFormat="1" applyFont="1" applyFill="1" applyBorder="1" applyAlignment="1">
      <alignment horizontal="center" wrapText="1"/>
    </xf>
    <xf numFmtId="0" fontId="9" fillId="0" borderId="5" xfId="0" applyFont="1" applyBorder="1" applyAlignment="1">
      <alignment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171" fontId="1" fillId="0" borderId="5" xfId="0" applyNumberFormat="1" applyFont="1" applyBorder="1" applyAlignment="1">
      <alignment/>
    </xf>
    <xf numFmtId="49" fontId="9" fillId="0" borderId="5" xfId="0" applyNumberFormat="1" applyFont="1" applyBorder="1" applyAlignment="1">
      <alignment wrapText="1"/>
    </xf>
    <xf numFmtId="171" fontId="9" fillId="0" borderId="5" xfId="0" applyNumberFormat="1" applyFont="1" applyBorder="1" applyAlignment="1">
      <alignment wrapText="1"/>
    </xf>
    <xf numFmtId="172" fontId="9" fillId="0" borderId="5" xfId="0" applyNumberFormat="1" applyFont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5" xfId="0" applyFont="1" applyFill="1" applyBorder="1" applyAlignment="1">
      <alignment wrapText="1"/>
    </xf>
    <xf numFmtId="171" fontId="9" fillId="2" borderId="5" xfId="0" applyNumberFormat="1" applyFont="1" applyFill="1" applyBorder="1" applyAlignment="1">
      <alignment/>
    </xf>
    <xf numFmtId="172" fontId="9" fillId="2" borderId="5" xfId="0" applyNumberFormat="1" applyFont="1" applyFill="1" applyBorder="1" applyAlignment="1">
      <alignment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171" fontId="10" fillId="0" borderId="5" xfId="0" applyNumberFormat="1" applyFont="1" applyBorder="1" applyAlignment="1">
      <alignment/>
    </xf>
    <xf numFmtId="172" fontId="10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172" fontId="1" fillId="0" borderId="5" xfId="0" applyNumberFormat="1" applyFont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5" xfId="0" applyFont="1" applyFill="1" applyBorder="1" applyAlignment="1">
      <alignment wrapText="1"/>
    </xf>
    <xf numFmtId="171" fontId="10" fillId="0" borderId="5" xfId="0" applyNumberFormat="1" applyFont="1" applyFill="1" applyBorder="1" applyAlignment="1">
      <alignment/>
    </xf>
    <xf numFmtId="172" fontId="10" fillId="0" borderId="5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1" fillId="0" borderId="5" xfId="0" applyFont="1" applyFill="1" applyBorder="1" applyAlignment="1">
      <alignment/>
    </xf>
    <xf numFmtId="171" fontId="1" fillId="0" borderId="5" xfId="0" applyNumberFormat="1" applyFont="1" applyFill="1" applyBorder="1" applyAlignment="1">
      <alignment/>
    </xf>
    <xf numFmtId="172" fontId="1" fillId="0" borderId="5" xfId="0" applyNumberFormat="1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2" borderId="5" xfId="0" applyNumberFormat="1" applyFont="1" applyFill="1" applyBorder="1" applyAlignment="1">
      <alignment/>
    </xf>
    <xf numFmtId="171" fontId="9" fillId="2" borderId="5" xfId="0" applyNumberFormat="1" applyFont="1" applyFill="1" applyBorder="1" applyAlignment="1">
      <alignment wrapText="1"/>
    </xf>
    <xf numFmtId="164" fontId="0" fillId="0" borderId="0" xfId="0" applyNumberFormat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49" fontId="9" fillId="2" borderId="1" xfId="0" applyNumberFormat="1" applyFont="1" applyFill="1" applyBorder="1" applyAlignment="1">
      <alignment/>
    </xf>
    <xf numFmtId="49" fontId="9" fillId="2" borderId="2" xfId="0" applyNumberFormat="1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2" xfId="0" applyFont="1" applyFill="1" applyBorder="1" applyAlignment="1">
      <alignment wrapText="1"/>
    </xf>
    <xf numFmtId="164" fontId="9" fillId="2" borderId="2" xfId="0" applyNumberFormat="1" applyFont="1" applyFill="1" applyBorder="1" applyAlignment="1">
      <alignment/>
    </xf>
    <xf numFmtId="164" fontId="9" fillId="2" borderId="4" xfId="0" applyNumberFormat="1" applyFont="1" applyFill="1" applyBorder="1" applyAlignment="1">
      <alignment/>
    </xf>
    <xf numFmtId="49" fontId="9" fillId="0" borderId="6" xfId="0" applyNumberFormat="1" applyFont="1" applyBorder="1" applyAlignment="1">
      <alignment/>
    </xf>
    <xf numFmtId="49" fontId="10" fillId="0" borderId="6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wrapText="1"/>
    </xf>
    <xf numFmtId="164" fontId="9" fillId="0" borderId="6" xfId="0" applyNumberFormat="1" applyFont="1" applyBorder="1" applyAlignment="1">
      <alignment/>
    </xf>
    <xf numFmtId="49" fontId="9" fillId="0" borderId="7" xfId="0" applyNumberFormat="1" applyFont="1" applyBorder="1" applyAlignment="1">
      <alignment/>
    </xf>
    <xf numFmtId="164" fontId="1" fillId="0" borderId="7" xfId="0" applyNumberFormat="1" applyFont="1" applyBorder="1" applyAlignment="1">
      <alignment/>
    </xf>
    <xf numFmtId="0" fontId="9" fillId="2" borderId="1" xfId="0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164" fontId="1" fillId="0" borderId="6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wrapText="1"/>
    </xf>
    <xf numFmtId="164" fontId="1" fillId="0" borderId="14" xfId="0" applyNumberFormat="1" applyFont="1" applyBorder="1" applyAlignment="1">
      <alignment/>
    </xf>
    <xf numFmtId="164" fontId="10" fillId="0" borderId="6" xfId="0" applyNumberFormat="1" applyFont="1" applyBorder="1" applyAlignment="1">
      <alignment/>
    </xf>
    <xf numFmtId="0" fontId="1" fillId="0" borderId="5" xfId="0" applyFont="1" applyFill="1" applyBorder="1" applyAlignment="1">
      <alignment wrapText="1"/>
    </xf>
    <xf numFmtId="164" fontId="1" fillId="0" borderId="7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164" fontId="10" fillId="0" borderId="7" xfId="0" applyNumberFormat="1" applyFont="1" applyBorder="1" applyAlignment="1">
      <alignment/>
    </xf>
    <xf numFmtId="164" fontId="9" fillId="0" borderId="7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164" fontId="1" fillId="0" borderId="0" xfId="0" applyNumberFormat="1" applyFont="1" applyAlignment="1">
      <alignment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24" xfId="0" applyFont="1" applyBorder="1" applyAlignment="1">
      <alignment/>
    </xf>
    <xf numFmtId="0" fontId="1" fillId="0" borderId="14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164" fontId="9" fillId="0" borderId="4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" fillId="0" borderId="24" xfId="0" applyFont="1" applyBorder="1" applyAlignment="1">
      <alignment wrapText="1"/>
    </xf>
    <xf numFmtId="0" fontId="1" fillId="0" borderId="2" xfId="0" applyFont="1" applyBorder="1" applyAlignment="1">
      <alignment/>
    </xf>
    <xf numFmtId="0" fontId="9" fillId="0" borderId="3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9" fillId="0" borderId="7" xfId="0" applyFont="1" applyBorder="1" applyAlignment="1">
      <alignment/>
    </xf>
    <xf numFmtId="0" fontId="1" fillId="0" borderId="26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165" fontId="1" fillId="0" borderId="14" xfId="0" applyNumberFormat="1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164" fontId="1" fillId="0" borderId="4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9" fillId="0" borderId="7" xfId="0" applyFont="1" applyBorder="1" applyAlignment="1">
      <alignment wrapText="1"/>
    </xf>
    <xf numFmtId="3" fontId="9" fillId="0" borderId="7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wrapText="1"/>
    </xf>
    <xf numFmtId="0" fontId="9" fillId="0" borderId="5" xfId="0" applyFont="1" applyFill="1" applyBorder="1" applyAlignment="1">
      <alignment horizontal="center" wrapText="1"/>
    </xf>
    <xf numFmtId="172" fontId="9" fillId="0" borderId="5" xfId="0" applyNumberFormat="1" applyFont="1" applyFill="1" applyBorder="1" applyAlignment="1">
      <alignment horizontal="center" wrapText="1"/>
    </xf>
    <xf numFmtId="172" fontId="9" fillId="0" borderId="5" xfId="0" applyNumberFormat="1" applyFont="1" applyBorder="1" applyAlignment="1">
      <alignment horizontal="center" wrapText="1"/>
    </xf>
    <xf numFmtId="49" fontId="1" fillId="0" borderId="5" xfId="0" applyNumberFormat="1" applyFont="1" applyFill="1" applyBorder="1" applyAlignment="1">
      <alignment/>
    </xf>
    <xf numFmtId="49" fontId="1" fillId="0" borderId="5" xfId="0" applyNumberFormat="1" applyFont="1" applyFill="1" applyBorder="1" applyAlignment="1">
      <alignment horizontal="right" wrapText="1"/>
    </xf>
    <xf numFmtId="0" fontId="1" fillId="0" borderId="5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left"/>
    </xf>
    <xf numFmtId="0" fontId="1" fillId="0" borderId="5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 wrapText="1"/>
    </xf>
    <xf numFmtId="172" fontId="1" fillId="0" borderId="5" xfId="0" applyNumberFormat="1" applyFont="1" applyFill="1" applyBorder="1" applyAlignment="1">
      <alignment horizontal="center"/>
    </xf>
    <xf numFmtId="172" fontId="9" fillId="3" borderId="5" xfId="0" applyNumberFormat="1" applyFont="1" applyFill="1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4" fontId="9" fillId="2" borderId="7" xfId="0" applyNumberFormat="1" applyFont="1" applyFill="1" applyBorder="1" applyAlignment="1">
      <alignment/>
    </xf>
    <xf numFmtId="0" fontId="10" fillId="0" borderId="7" xfId="0" applyFont="1" applyFill="1" applyBorder="1" applyAlignment="1">
      <alignment horizontal="center"/>
    </xf>
    <xf numFmtId="4" fontId="10" fillId="0" borderId="7" xfId="0" applyNumberFormat="1" applyFont="1" applyBorder="1" applyAlignment="1">
      <alignment/>
    </xf>
    <xf numFmtId="4" fontId="1" fillId="0" borderId="7" xfId="0" applyNumberFormat="1" applyFont="1" applyFill="1" applyBorder="1" applyAlignment="1">
      <alignment/>
    </xf>
    <xf numFmtId="165" fontId="10" fillId="0" borderId="7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3" fontId="9" fillId="2" borderId="7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4" fontId="9" fillId="2" borderId="2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1" fillId="2" borderId="14" xfId="0" applyFont="1" applyFill="1" applyBorder="1" applyAlignment="1">
      <alignment wrapText="1"/>
    </xf>
    <xf numFmtId="0" fontId="1" fillId="2" borderId="14" xfId="0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28" fillId="0" borderId="32" xfId="0" applyFont="1" applyBorder="1" applyAlignment="1">
      <alignment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Fill="1" applyBorder="1" applyAlignment="1">
      <alignment/>
    </xf>
    <xf numFmtId="0" fontId="10" fillId="0" borderId="33" xfId="0" applyFont="1" applyBorder="1" applyAlignment="1">
      <alignment/>
    </xf>
    <xf numFmtId="3" fontId="1" fillId="0" borderId="7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164" fontId="29" fillId="0" borderId="7" xfId="0" applyNumberFormat="1" applyFont="1" applyFill="1" applyBorder="1" applyAlignment="1">
      <alignment/>
    </xf>
    <xf numFmtId="0" fontId="10" fillId="0" borderId="30" xfId="0" applyFont="1" applyBorder="1" applyAlignment="1">
      <alignment horizontal="center"/>
    </xf>
    <xf numFmtId="3" fontId="10" fillId="0" borderId="33" xfId="0" applyNumberFormat="1" applyFont="1" applyBorder="1" applyAlignment="1">
      <alignment/>
    </xf>
    <xf numFmtId="3" fontId="28" fillId="0" borderId="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28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17" fillId="0" borderId="0" xfId="0" applyFont="1" applyBorder="1" applyAlignment="1">
      <alignment/>
    </xf>
    <xf numFmtId="49" fontId="12" fillId="0" borderId="5" xfId="0" applyNumberFormat="1" applyFont="1" applyBorder="1" applyAlignment="1">
      <alignment horizontal="center"/>
    </xf>
    <xf numFmtId="0" fontId="23" fillId="0" borderId="5" xfId="0" applyFont="1" applyBorder="1" applyAlignment="1">
      <alignment wrapText="1"/>
    </xf>
    <xf numFmtId="165" fontId="30" fillId="0" borderId="5" xfId="0" applyNumberFormat="1" applyFont="1" applyBorder="1" applyAlignment="1">
      <alignment horizontal="center" wrapText="1"/>
    </xf>
    <xf numFmtId="49" fontId="0" fillId="2" borderId="5" xfId="0" applyNumberFormat="1" applyFont="1" applyFill="1" applyBorder="1" applyAlignment="1">
      <alignment/>
    </xf>
    <xf numFmtId="4" fontId="23" fillId="2" borderId="5" xfId="0" applyNumberFormat="1" applyFont="1" applyFill="1" applyBorder="1" applyAlignment="1">
      <alignment horizontal="right"/>
    </xf>
    <xf numFmtId="49" fontId="11" fillId="0" borderId="5" xfId="0" applyNumberFormat="1" applyFont="1" applyBorder="1" applyAlignment="1">
      <alignment/>
    </xf>
    <xf numFmtId="4" fontId="11" fillId="0" borderId="5" xfId="0" applyNumberFormat="1" applyFont="1" applyBorder="1" applyAlignment="1">
      <alignment horizontal="right"/>
    </xf>
    <xf numFmtId="4" fontId="31" fillId="0" borderId="5" xfId="0" applyNumberFormat="1" applyFont="1" applyBorder="1" applyAlignment="1">
      <alignment horizontal="right"/>
    </xf>
    <xf numFmtId="4" fontId="23" fillId="0" borderId="5" xfId="0" applyNumberFormat="1" applyFont="1" applyBorder="1" applyAlignment="1">
      <alignment horizontal="right"/>
    </xf>
    <xf numFmtId="49" fontId="12" fillId="2" borderId="5" xfId="0" applyNumberFormat="1" applyFont="1" applyFill="1" applyBorder="1" applyAlignment="1">
      <alignment/>
    </xf>
    <xf numFmtId="4" fontId="12" fillId="2" borderId="5" xfId="0" applyNumberFormat="1" applyFont="1" applyFill="1" applyBorder="1" applyAlignment="1">
      <alignment horizontal="right"/>
    </xf>
    <xf numFmtId="49" fontId="1" fillId="0" borderId="5" xfId="0" applyNumberFormat="1" applyFont="1" applyBorder="1" applyAlignment="1">
      <alignment/>
    </xf>
    <xf numFmtId="4" fontId="0" fillId="0" borderId="5" xfId="0" applyNumberFormat="1" applyBorder="1" applyAlignment="1">
      <alignment horizontal="right"/>
    </xf>
    <xf numFmtId="4" fontId="30" fillId="0" borderId="5" xfId="0" applyNumberFormat="1" applyFont="1" applyBorder="1" applyAlignment="1">
      <alignment horizontal="right"/>
    </xf>
    <xf numFmtId="0" fontId="32" fillId="0" borderId="5" xfId="0" applyFont="1" applyBorder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73" fontId="12" fillId="0" borderId="0" xfId="0" applyNumberFormat="1" applyFont="1" applyAlignment="1">
      <alignment/>
    </xf>
    <xf numFmtId="49" fontId="2" fillId="0" borderId="1" xfId="0" applyNumberFormat="1" applyFont="1" applyFill="1" applyBorder="1" applyAlignment="1">
      <alignment horizontal="left"/>
    </xf>
    <xf numFmtId="0" fontId="8" fillId="0" borderId="5" xfId="0" applyFont="1" applyFill="1" applyBorder="1" applyAlignment="1">
      <alignment wrapText="1"/>
    </xf>
    <xf numFmtId="0" fontId="13" fillId="3" borderId="5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24" fillId="4" borderId="7" xfId="0" applyFont="1" applyFill="1" applyBorder="1" applyAlignment="1">
      <alignment horizontal="left"/>
    </xf>
    <xf numFmtId="0" fontId="24" fillId="5" borderId="7" xfId="0" applyFont="1" applyFill="1" applyBorder="1" applyAlignment="1">
      <alignment/>
    </xf>
    <xf numFmtId="0" fontId="24" fillId="3" borderId="7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8" fillId="0" borderId="0" xfId="0" applyFont="1" applyBorder="1" applyAlignment="1">
      <alignment wrapText="1"/>
    </xf>
    <xf numFmtId="164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49" fontId="9" fillId="0" borderId="5" xfId="0" applyNumberFormat="1" applyFont="1" applyFill="1" applyBorder="1" applyAlignment="1">
      <alignment/>
    </xf>
    <xf numFmtId="49" fontId="9" fillId="0" borderId="5" xfId="0" applyNumberFormat="1" applyFont="1" applyBorder="1" applyAlignment="1">
      <alignment horizontal="left"/>
    </xf>
    <xf numFmtId="0" fontId="17" fillId="3" borderId="5" xfId="0" applyFont="1" applyFill="1" applyBorder="1" applyAlignment="1">
      <alignment/>
    </xf>
    <xf numFmtId="0" fontId="1" fillId="2" borderId="7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9" fillId="2" borderId="1" xfId="0" applyFont="1" applyFill="1" applyBorder="1" applyAlignment="1">
      <alignment/>
    </xf>
    <xf numFmtId="0" fontId="12" fillId="0" borderId="0" xfId="0" applyFont="1" applyBorder="1" applyAlignment="1">
      <alignment horizontal="justify" wrapText="1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1" fillId="0" borderId="34" xfId="0" applyFont="1" applyBorder="1" applyAlignment="1">
      <alignment/>
    </xf>
    <xf numFmtId="0" fontId="10" fillId="0" borderId="30" xfId="0" applyFont="1" applyBorder="1" applyAlignment="1">
      <alignment/>
    </xf>
    <xf numFmtId="0" fontId="1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30" fillId="0" borderId="0" xfId="0" applyFont="1" applyBorder="1" applyAlignment="1">
      <alignment wrapText="1"/>
    </xf>
    <xf numFmtId="0" fontId="12" fillId="0" borderId="5" xfId="0" applyFont="1" applyBorder="1" applyAlignment="1">
      <alignment horizontal="center"/>
    </xf>
    <xf numFmtId="0" fontId="12" fillId="2" borderId="5" xfId="0" applyFont="1" applyFill="1" applyBorder="1" applyAlignment="1">
      <alignment horizontal="left"/>
    </xf>
    <xf numFmtId="0" fontId="11" fillId="0" borderId="5" xfId="0" applyFont="1" applyBorder="1" applyAlignment="1">
      <alignment wrapText="1"/>
    </xf>
    <xf numFmtId="0" fontId="12" fillId="2" borderId="5" xfId="0" applyFont="1" applyFill="1" applyBorder="1" applyAlignment="1">
      <alignment wrapText="1"/>
    </xf>
    <xf numFmtId="168" fontId="1" fillId="0" borderId="5" xfId="0" applyNumberFormat="1" applyFont="1" applyBorder="1" applyAlignment="1">
      <alignment wrapText="1"/>
    </xf>
    <xf numFmtId="0" fontId="1" fillId="0" borderId="5" xfId="0" applyFont="1" applyBorder="1" applyAlignment="1">
      <alignment/>
    </xf>
    <xf numFmtId="0" fontId="32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8"/>
  <sheetViews>
    <sheetView workbookViewId="0" topLeftCell="A267">
      <selection activeCell="K222" sqref="K222"/>
    </sheetView>
  </sheetViews>
  <sheetFormatPr defaultColWidth="9.140625" defaultRowHeight="12.75"/>
  <cols>
    <col min="1" max="1" width="7.140625" style="0" customWidth="1"/>
    <col min="2" max="3" width="7.28125" style="0" customWidth="1"/>
    <col min="4" max="4" width="40.00390625" style="0" customWidth="1"/>
    <col min="5" max="9" width="11.57421875" style="0" customWidth="1"/>
    <col min="10" max="10" width="11.57421875" style="1" customWidth="1"/>
    <col min="11" max="16384" width="11.57421875" style="0" customWidth="1"/>
  </cols>
  <sheetData>
    <row r="1" spans="1:9" ht="15.75">
      <c r="A1" s="2" t="s">
        <v>0</v>
      </c>
      <c r="B1" s="3"/>
      <c r="C1" s="4"/>
      <c r="D1" s="5"/>
      <c r="E1" s="6"/>
      <c r="F1" s="7"/>
      <c r="G1" s="8"/>
      <c r="H1" s="9"/>
      <c r="I1" s="10"/>
    </row>
    <row r="3" spans="1:10" ht="56.25">
      <c r="A3" s="11" t="s">
        <v>1</v>
      </c>
      <c r="B3" s="12" t="s">
        <v>2</v>
      </c>
      <c r="C3" s="13" t="s">
        <v>3</v>
      </c>
      <c r="D3" s="14" t="s">
        <v>4</v>
      </c>
      <c r="E3" s="15" t="s">
        <v>5</v>
      </c>
      <c r="F3" s="15" t="s">
        <v>6</v>
      </c>
      <c r="G3" s="16" t="s">
        <v>7</v>
      </c>
      <c r="H3" s="17" t="s">
        <v>8</v>
      </c>
      <c r="I3" s="18" t="s">
        <v>9</v>
      </c>
      <c r="J3" s="19" t="s">
        <v>10</v>
      </c>
    </row>
    <row r="4" spans="1:10" ht="15.75">
      <c r="A4" s="20" t="s">
        <v>11</v>
      </c>
      <c r="B4" s="21">
        <v>2</v>
      </c>
      <c r="C4" s="22" t="s">
        <v>12</v>
      </c>
      <c r="D4" s="23">
        <v>4</v>
      </c>
      <c r="E4" s="24">
        <v>5</v>
      </c>
      <c r="F4" s="24">
        <v>6</v>
      </c>
      <c r="G4" s="25">
        <v>7</v>
      </c>
      <c r="H4" s="26">
        <v>8</v>
      </c>
      <c r="I4" s="27">
        <v>9</v>
      </c>
      <c r="J4" s="28">
        <v>10</v>
      </c>
    </row>
    <row r="5" spans="1:10" ht="15.75">
      <c r="A5" s="504" t="s">
        <v>13</v>
      </c>
      <c r="B5" s="504"/>
      <c r="C5" s="504"/>
      <c r="D5" s="504"/>
      <c r="E5" s="29">
        <f>SUM(E6,E122)</f>
        <v>21818000</v>
      </c>
      <c r="F5" s="29">
        <f>SUM(F6,F122)</f>
        <v>1237787</v>
      </c>
      <c r="G5" s="29">
        <f>SUM(G6,G122)</f>
        <v>23055787</v>
      </c>
      <c r="H5" s="29">
        <f>SUM(H6,H122)</f>
        <v>13005978.459999997</v>
      </c>
      <c r="I5" s="30">
        <f aca="true" t="shared" si="0" ref="I5:I13">H5/G5*100</f>
        <v>56.41090655461033</v>
      </c>
      <c r="J5" s="29">
        <f>SUM(J6,J122)</f>
        <v>129821</v>
      </c>
    </row>
    <row r="6" spans="1:10" ht="15.75">
      <c r="A6" s="504" t="s">
        <v>14</v>
      </c>
      <c r="B6" s="504"/>
      <c r="C6" s="504"/>
      <c r="D6" s="504"/>
      <c r="E6" s="29">
        <f>SUM(E7,E11,E14,E17,E25,E35,E39,E69,E76,E97,E110,E113,E119)</f>
        <v>17677700</v>
      </c>
      <c r="F6" s="29">
        <f>SUM(F7,F11,F14,F17,F25,F35,F39,F69,F76,F97,F110,F113,F119)</f>
        <v>1045839</v>
      </c>
      <c r="G6" s="29">
        <f>SUM(G7,G11,G14,G17,G25,G35,G39,G69,G76,G97,G110,G113,G119)</f>
        <v>18723539</v>
      </c>
      <c r="H6" s="29">
        <f>SUM(H7,H11,H14,H17,H25,H35,H39,H69,H76,H97,H110,H113,H119)</f>
        <v>10801417.009999998</v>
      </c>
      <c r="I6" s="30">
        <f t="shared" si="0"/>
        <v>57.688971139483826</v>
      </c>
      <c r="J6" s="29">
        <f>SUM(J7,J11,J14,J17,J25,J35,J39,J69,J76,J97,J110,J113,J119)</f>
        <v>115321</v>
      </c>
    </row>
    <row r="7" spans="1:10" ht="12.75">
      <c r="A7" s="31" t="s">
        <v>15</v>
      </c>
      <c r="B7" s="32"/>
      <c r="C7" s="33"/>
      <c r="D7" s="34" t="s">
        <v>16</v>
      </c>
      <c r="E7" s="35">
        <f>E8</f>
        <v>5100</v>
      </c>
      <c r="F7" s="35">
        <f>F8</f>
        <v>0</v>
      </c>
      <c r="G7" s="35">
        <f>G8</f>
        <v>5100</v>
      </c>
      <c r="H7" s="35">
        <f>H8</f>
        <v>0</v>
      </c>
      <c r="I7" s="36">
        <f t="shared" si="0"/>
        <v>0</v>
      </c>
      <c r="J7" s="37"/>
    </row>
    <row r="8" spans="1:10" ht="12.75">
      <c r="A8" s="38"/>
      <c r="B8" s="38" t="s">
        <v>17</v>
      </c>
      <c r="C8" s="38"/>
      <c r="D8" s="39" t="s">
        <v>18</v>
      </c>
      <c r="E8" s="40">
        <f>SUM(E9:E10)</f>
        <v>5100</v>
      </c>
      <c r="F8" s="40">
        <f>SUM(F9:F10)</f>
        <v>0</v>
      </c>
      <c r="G8" s="40">
        <f>SUM(G9:G10)</f>
        <v>5100</v>
      </c>
      <c r="H8" s="40">
        <f>SUM(H9:H10)</f>
        <v>0</v>
      </c>
      <c r="I8" s="41">
        <f t="shared" si="0"/>
        <v>0</v>
      </c>
      <c r="J8" s="42"/>
    </row>
    <row r="9" spans="1:10" ht="32.25" customHeight="1">
      <c r="A9" s="43"/>
      <c r="B9" s="43"/>
      <c r="C9" s="44" t="s">
        <v>19</v>
      </c>
      <c r="D9" s="45" t="s">
        <v>20</v>
      </c>
      <c r="E9" s="46">
        <v>2100</v>
      </c>
      <c r="F9" s="46">
        <v>0</v>
      </c>
      <c r="G9" s="46">
        <f>E9+F9</f>
        <v>2100</v>
      </c>
      <c r="H9" s="46">
        <v>0</v>
      </c>
      <c r="I9" s="46">
        <f t="shared" si="0"/>
        <v>0</v>
      </c>
      <c r="J9" s="42"/>
    </row>
    <row r="10" spans="1:10" ht="12.75">
      <c r="A10" s="43"/>
      <c r="B10" s="43"/>
      <c r="C10" s="43" t="s">
        <v>21</v>
      </c>
      <c r="D10" s="45" t="s">
        <v>22</v>
      </c>
      <c r="E10" s="47">
        <v>3000</v>
      </c>
      <c r="F10" s="47">
        <v>0</v>
      </c>
      <c r="G10" s="46">
        <f>E10+F10</f>
        <v>3000</v>
      </c>
      <c r="H10" s="47">
        <v>0</v>
      </c>
      <c r="I10" s="46">
        <f t="shared" si="0"/>
        <v>0</v>
      </c>
      <c r="J10" s="42"/>
    </row>
    <row r="11" spans="1:10" ht="12.75">
      <c r="A11" s="48">
        <v>500</v>
      </c>
      <c r="B11" s="49"/>
      <c r="C11" s="50"/>
      <c r="D11" s="51" t="s">
        <v>23</v>
      </c>
      <c r="E11" s="52">
        <f aca="true" t="shared" si="1" ref="E11:H12">E12</f>
        <v>11550</v>
      </c>
      <c r="F11" s="52">
        <f t="shared" si="1"/>
        <v>0</v>
      </c>
      <c r="G11" s="52">
        <f t="shared" si="1"/>
        <v>11550</v>
      </c>
      <c r="H11" s="52">
        <f t="shared" si="1"/>
        <v>7363.52</v>
      </c>
      <c r="I11" s="53">
        <f t="shared" si="0"/>
        <v>63.75341991341992</v>
      </c>
      <c r="J11" s="37"/>
    </row>
    <row r="12" spans="1:10" ht="12.75">
      <c r="A12" s="54"/>
      <c r="B12" s="54">
        <v>50095</v>
      </c>
      <c r="C12" s="55"/>
      <c r="D12" s="56" t="s">
        <v>18</v>
      </c>
      <c r="E12" s="57">
        <f t="shared" si="1"/>
        <v>11550</v>
      </c>
      <c r="F12" s="57">
        <f t="shared" si="1"/>
        <v>0</v>
      </c>
      <c r="G12" s="57">
        <f t="shared" si="1"/>
        <v>11550</v>
      </c>
      <c r="H12" s="57">
        <f t="shared" si="1"/>
        <v>7363.52</v>
      </c>
      <c r="I12" s="57">
        <f t="shared" si="0"/>
        <v>63.75341991341992</v>
      </c>
      <c r="J12" s="42"/>
    </row>
    <row r="13" spans="1:10" ht="56.25">
      <c r="A13" s="58"/>
      <c r="B13" s="58"/>
      <c r="C13" s="44" t="s">
        <v>19</v>
      </c>
      <c r="D13" s="45" t="s">
        <v>20</v>
      </c>
      <c r="E13" s="46">
        <v>11550</v>
      </c>
      <c r="F13" s="46">
        <v>0</v>
      </c>
      <c r="G13" s="46">
        <f>E13-F13</f>
        <v>11550</v>
      </c>
      <c r="H13" s="46">
        <v>7363.52</v>
      </c>
      <c r="I13" s="46">
        <f t="shared" si="0"/>
        <v>63.75341991341992</v>
      </c>
      <c r="J13" s="42"/>
    </row>
    <row r="14" spans="1:10" ht="12.75">
      <c r="A14" s="48">
        <v>600</v>
      </c>
      <c r="B14" s="49"/>
      <c r="C14" s="50"/>
      <c r="D14" s="51" t="s">
        <v>24</v>
      </c>
      <c r="E14" s="52">
        <f>E15</f>
        <v>0</v>
      </c>
      <c r="F14" s="52">
        <f>F15</f>
        <v>0</v>
      </c>
      <c r="G14" s="52">
        <f>G15</f>
        <v>0</v>
      </c>
      <c r="H14" s="52">
        <f>H15</f>
        <v>0.03</v>
      </c>
      <c r="I14" s="53">
        <v>0</v>
      </c>
      <c r="J14" s="59">
        <f>SUM(J15)</f>
        <v>6761</v>
      </c>
    </row>
    <row r="15" spans="1:10" ht="16.5" customHeight="1">
      <c r="A15" s="54"/>
      <c r="B15" s="54">
        <v>60016</v>
      </c>
      <c r="C15" s="55"/>
      <c r="D15" s="56" t="s">
        <v>25</v>
      </c>
      <c r="E15" s="57">
        <f>SUM(E16:E16)</f>
        <v>0</v>
      </c>
      <c r="F15" s="57">
        <f>SUM(F16:F16)</f>
        <v>0</v>
      </c>
      <c r="G15" s="57">
        <f>SUM(G16:G16)</f>
        <v>0</v>
      </c>
      <c r="H15" s="57">
        <f>SUM(H16:H16)</f>
        <v>0.03</v>
      </c>
      <c r="I15" s="57">
        <v>0</v>
      </c>
      <c r="J15" s="60">
        <f>SUM(J16:J16)</f>
        <v>6761</v>
      </c>
    </row>
    <row r="16" spans="1:10" ht="17.25" customHeight="1">
      <c r="A16" s="54"/>
      <c r="B16" s="54"/>
      <c r="C16" s="61" t="s">
        <v>26</v>
      </c>
      <c r="D16" s="62" t="s">
        <v>27</v>
      </c>
      <c r="E16" s="63">
        <v>0</v>
      </c>
      <c r="F16" s="63">
        <v>0</v>
      </c>
      <c r="G16" s="63">
        <v>0</v>
      </c>
      <c r="H16" s="63">
        <v>0.03</v>
      </c>
      <c r="I16" s="57">
        <v>0</v>
      </c>
      <c r="J16" s="42">
        <v>6761</v>
      </c>
    </row>
    <row r="17" spans="1:10" ht="12.75">
      <c r="A17" s="48">
        <v>700</v>
      </c>
      <c r="B17" s="49"/>
      <c r="C17" s="50"/>
      <c r="D17" s="51" t="s">
        <v>28</v>
      </c>
      <c r="E17" s="52">
        <f>SUM(E18+E23)</f>
        <v>3700</v>
      </c>
      <c r="F17" s="52">
        <f>SUM(F18+F23)</f>
        <v>0</v>
      </c>
      <c r="G17" s="52">
        <f>SUM(G18+G23)</f>
        <v>3700</v>
      </c>
      <c r="H17" s="52">
        <f>SUM(H18+H23)</f>
        <v>47825.560000000005</v>
      </c>
      <c r="I17" s="53">
        <f>H17/G17*100</f>
        <v>1292.5827027027028</v>
      </c>
      <c r="J17" s="59">
        <f>SUM(J18,J23)</f>
        <v>17000</v>
      </c>
    </row>
    <row r="18" spans="1:10" ht="15.75" customHeight="1">
      <c r="A18" s="54"/>
      <c r="B18" s="54">
        <v>70005</v>
      </c>
      <c r="C18" s="55"/>
      <c r="D18" s="56" t="s">
        <v>29</v>
      </c>
      <c r="E18" s="57">
        <f>SUM(E19:E22)</f>
        <v>3700</v>
      </c>
      <c r="F18" s="57">
        <f>SUM(F19:F22)</f>
        <v>0</v>
      </c>
      <c r="G18" s="57">
        <f>SUM(G19:G22)</f>
        <v>3700</v>
      </c>
      <c r="H18" s="57">
        <f>SUM(H19:H22)</f>
        <v>47599.8</v>
      </c>
      <c r="I18" s="57">
        <f>H18/G18*100</f>
        <v>1286.4810810810811</v>
      </c>
      <c r="J18" s="60">
        <f>SUM(J19:J22)</f>
        <v>17000</v>
      </c>
    </row>
    <row r="19" spans="1:10" ht="25.5" customHeight="1">
      <c r="A19" s="58"/>
      <c r="B19" s="58"/>
      <c r="C19" s="44" t="s">
        <v>30</v>
      </c>
      <c r="D19" s="45" t="s">
        <v>31</v>
      </c>
      <c r="E19" s="46">
        <v>2000</v>
      </c>
      <c r="F19" s="46">
        <v>0</v>
      </c>
      <c r="G19" s="46">
        <f>E19+F19</f>
        <v>2000</v>
      </c>
      <c r="H19" s="46">
        <v>28529.55</v>
      </c>
      <c r="I19" s="46">
        <f>H19/G19*100</f>
        <v>1426.4775</v>
      </c>
      <c r="J19" s="42"/>
    </row>
    <row r="20" spans="1:10" ht="47.25" customHeight="1">
      <c r="A20" s="58"/>
      <c r="B20" s="58"/>
      <c r="C20" s="44" t="s">
        <v>19</v>
      </c>
      <c r="D20" s="45" t="s">
        <v>20</v>
      </c>
      <c r="E20" s="46">
        <v>1700</v>
      </c>
      <c r="F20" s="46">
        <v>0</v>
      </c>
      <c r="G20" s="46">
        <f>E20+F20</f>
        <v>1700</v>
      </c>
      <c r="H20" s="46">
        <v>18386.58</v>
      </c>
      <c r="I20" s="46">
        <f>H20/G20*100</f>
        <v>1081.5635294117649</v>
      </c>
      <c r="J20" s="42">
        <v>17000</v>
      </c>
    </row>
    <row r="21" spans="1:10" ht="12.75">
      <c r="A21" s="58"/>
      <c r="B21" s="58"/>
      <c r="C21" s="44" t="s">
        <v>21</v>
      </c>
      <c r="D21" s="45" t="s">
        <v>22</v>
      </c>
      <c r="E21" s="46">
        <v>0</v>
      </c>
      <c r="F21" s="46">
        <v>0</v>
      </c>
      <c r="G21" s="46">
        <v>0</v>
      </c>
      <c r="H21" s="46">
        <v>620.03</v>
      </c>
      <c r="I21" s="46">
        <v>0</v>
      </c>
      <c r="J21" s="42"/>
    </row>
    <row r="22" spans="1:10" ht="12.75">
      <c r="A22" s="58"/>
      <c r="B22" s="58"/>
      <c r="C22" s="44" t="s">
        <v>32</v>
      </c>
      <c r="D22" s="45" t="s">
        <v>33</v>
      </c>
      <c r="E22" s="46">
        <v>0</v>
      </c>
      <c r="F22" s="46">
        <v>0</v>
      </c>
      <c r="G22" s="46">
        <v>0</v>
      </c>
      <c r="H22" s="46">
        <v>63.64</v>
      </c>
      <c r="I22" s="46">
        <v>0</v>
      </c>
      <c r="J22" s="42"/>
    </row>
    <row r="23" spans="1:10" ht="12.75">
      <c r="A23" s="64"/>
      <c r="B23" s="64">
        <v>70095</v>
      </c>
      <c r="C23" s="65"/>
      <c r="D23" s="66" t="s">
        <v>18</v>
      </c>
      <c r="E23" s="67">
        <f>SUM(E24)</f>
        <v>0</v>
      </c>
      <c r="F23" s="67">
        <f>SUM(F24)</f>
        <v>0</v>
      </c>
      <c r="G23" s="67">
        <f>SUM(G24)</f>
        <v>0</v>
      </c>
      <c r="H23" s="67">
        <f>SUM(H24)</f>
        <v>225.76</v>
      </c>
      <c r="I23" s="67">
        <f>SUM(I24)</f>
        <v>0</v>
      </c>
      <c r="J23" s="42"/>
    </row>
    <row r="24" spans="1:10" ht="18" customHeight="1">
      <c r="A24" s="58"/>
      <c r="B24" s="58"/>
      <c r="C24" s="44" t="s">
        <v>26</v>
      </c>
      <c r="D24" s="62" t="s">
        <v>27</v>
      </c>
      <c r="E24" s="46">
        <v>0</v>
      </c>
      <c r="F24" s="46">
        <v>0</v>
      </c>
      <c r="G24" s="46">
        <v>0</v>
      </c>
      <c r="H24" s="46">
        <v>225.76</v>
      </c>
      <c r="I24" s="46">
        <v>0</v>
      </c>
      <c r="J24" s="42"/>
    </row>
    <row r="25" spans="1:10" ht="12.75">
      <c r="A25" s="68">
        <v>750</v>
      </c>
      <c r="B25" s="69"/>
      <c r="C25" s="70"/>
      <c r="D25" s="71" t="s">
        <v>34</v>
      </c>
      <c r="E25" s="72">
        <f>SUM(E26+E28+E32)</f>
        <v>24350</v>
      </c>
      <c r="F25" s="72">
        <f>SUM(F26+F28+F32)</f>
        <v>0</v>
      </c>
      <c r="G25" s="72">
        <f>SUM(G26+G28+G32)</f>
        <v>24350</v>
      </c>
      <c r="H25" s="72">
        <f>SUM(H26+H28+H32)</f>
        <v>44431.43</v>
      </c>
      <c r="I25" s="73">
        <f aca="true" t="shared" si="2" ref="I25:I30">H25/G25*100</f>
        <v>182.4699383983573</v>
      </c>
      <c r="J25" s="59">
        <f>SUM(J26,J28,J32)</f>
        <v>8000</v>
      </c>
    </row>
    <row r="26" spans="1:10" ht="12.75">
      <c r="A26" s="54"/>
      <c r="B26" s="54">
        <v>75011</v>
      </c>
      <c r="C26" s="55"/>
      <c r="D26" s="56" t="s">
        <v>35</v>
      </c>
      <c r="E26" s="57">
        <f>SUM(E27)</f>
        <v>1850</v>
      </c>
      <c r="F26" s="57">
        <f>SUM(F27)</f>
        <v>0</v>
      </c>
      <c r="G26" s="57">
        <f>SUM(G27)</f>
        <v>1850</v>
      </c>
      <c r="H26" s="57">
        <f>SUM(H27)</f>
        <v>587.36</v>
      </c>
      <c r="I26" s="57">
        <f t="shared" si="2"/>
        <v>31.74918918918919</v>
      </c>
      <c r="J26" s="42"/>
    </row>
    <row r="27" spans="1:10" ht="31.5" customHeight="1">
      <c r="A27" s="58"/>
      <c r="B27" s="58"/>
      <c r="C27" s="44" t="s">
        <v>36</v>
      </c>
      <c r="D27" s="45" t="s">
        <v>37</v>
      </c>
      <c r="E27" s="46">
        <v>1850</v>
      </c>
      <c r="F27" s="46">
        <v>0</v>
      </c>
      <c r="G27" s="46">
        <f>E27+F27</f>
        <v>1850</v>
      </c>
      <c r="H27" s="46">
        <v>587.36</v>
      </c>
      <c r="I27" s="46">
        <f t="shared" si="2"/>
        <v>31.74918918918919</v>
      </c>
      <c r="J27" s="42"/>
    </row>
    <row r="28" spans="1:10" ht="17.25" customHeight="1">
      <c r="A28" s="64"/>
      <c r="B28" s="64">
        <v>75023</v>
      </c>
      <c r="C28" s="65"/>
      <c r="D28" s="66" t="s">
        <v>38</v>
      </c>
      <c r="E28" s="67">
        <f>SUM(E29:E31)</f>
        <v>20500</v>
      </c>
      <c r="F28" s="67">
        <f>SUM(F29:F31)</f>
        <v>0</v>
      </c>
      <c r="G28" s="67">
        <f>SUM(G29:G31)</f>
        <v>20500</v>
      </c>
      <c r="H28" s="67">
        <f>SUM(H29:H31)</f>
        <v>42535.26</v>
      </c>
      <c r="I28" s="67">
        <f t="shared" si="2"/>
        <v>207.48907317073173</v>
      </c>
      <c r="J28" s="60">
        <f>SUM(J29:J31)</f>
        <v>8000</v>
      </c>
    </row>
    <row r="29" spans="1:10" ht="13.5" customHeight="1">
      <c r="A29" s="74"/>
      <c r="B29" s="74"/>
      <c r="C29" s="44" t="s">
        <v>21</v>
      </c>
      <c r="D29" s="45" t="s">
        <v>22</v>
      </c>
      <c r="E29" s="46">
        <v>10500</v>
      </c>
      <c r="F29" s="46">
        <v>0</v>
      </c>
      <c r="G29" s="46">
        <f>E29+F29</f>
        <v>10500</v>
      </c>
      <c r="H29" s="46">
        <v>17748.33</v>
      </c>
      <c r="I29" s="46">
        <f t="shared" si="2"/>
        <v>169.03171428571432</v>
      </c>
      <c r="J29" s="42">
        <v>7000</v>
      </c>
    </row>
    <row r="30" spans="1:10" ht="12.75">
      <c r="A30" s="74"/>
      <c r="B30" s="74"/>
      <c r="C30" s="44" t="s">
        <v>32</v>
      </c>
      <c r="D30" s="45" t="s">
        <v>33</v>
      </c>
      <c r="E30" s="46">
        <v>10000</v>
      </c>
      <c r="F30" s="46">
        <v>0</v>
      </c>
      <c r="G30" s="46">
        <f>E30+F30</f>
        <v>10000</v>
      </c>
      <c r="H30" s="46">
        <v>23710.5</v>
      </c>
      <c r="I30" s="46">
        <f t="shared" si="2"/>
        <v>237.105</v>
      </c>
      <c r="J30" s="42"/>
    </row>
    <row r="31" spans="1:10" ht="15.75" customHeight="1">
      <c r="A31" s="74"/>
      <c r="B31" s="74"/>
      <c r="C31" s="44" t="s">
        <v>26</v>
      </c>
      <c r="D31" s="45" t="s">
        <v>27</v>
      </c>
      <c r="E31" s="46">
        <v>0</v>
      </c>
      <c r="F31" s="46">
        <v>0</v>
      </c>
      <c r="G31" s="46">
        <v>0</v>
      </c>
      <c r="H31" s="46">
        <v>1076.43</v>
      </c>
      <c r="I31" s="46">
        <v>0</v>
      </c>
      <c r="J31" s="42">
        <v>1000</v>
      </c>
    </row>
    <row r="32" spans="1:10" ht="12.75">
      <c r="A32" s="64"/>
      <c r="B32" s="64">
        <v>75095</v>
      </c>
      <c r="C32" s="65"/>
      <c r="D32" s="66" t="s">
        <v>18</v>
      </c>
      <c r="E32" s="67">
        <f>SUM(E33:E34)</f>
        <v>2000</v>
      </c>
      <c r="F32" s="67">
        <f>SUM(F33:F34)</f>
        <v>0</v>
      </c>
      <c r="G32" s="67">
        <f>SUM(G33:G34)</f>
        <v>2000</v>
      </c>
      <c r="H32" s="67">
        <f>SUM(H33:H34)</f>
        <v>1308.81</v>
      </c>
      <c r="I32" s="67">
        <f>H32/G32*100</f>
        <v>65.4405</v>
      </c>
      <c r="J32" s="42"/>
    </row>
    <row r="33" spans="1:10" ht="12" customHeight="1">
      <c r="A33" s="64"/>
      <c r="B33" s="64"/>
      <c r="C33" s="44" t="s">
        <v>39</v>
      </c>
      <c r="D33" s="45" t="s">
        <v>40</v>
      </c>
      <c r="E33" s="46">
        <v>0</v>
      </c>
      <c r="F33" s="46">
        <v>0</v>
      </c>
      <c r="G33" s="46">
        <v>0</v>
      </c>
      <c r="H33" s="46">
        <v>50</v>
      </c>
      <c r="I33" s="46">
        <v>0</v>
      </c>
      <c r="J33" s="42"/>
    </row>
    <row r="34" spans="1:10" ht="17.25" customHeight="1">
      <c r="A34" s="58"/>
      <c r="B34" s="58"/>
      <c r="C34" s="44" t="s">
        <v>21</v>
      </c>
      <c r="D34" s="45" t="s">
        <v>22</v>
      </c>
      <c r="E34" s="46">
        <v>2000</v>
      </c>
      <c r="F34" s="46">
        <v>0</v>
      </c>
      <c r="G34" s="46">
        <f>E34+F34</f>
        <v>2000</v>
      </c>
      <c r="H34" s="46">
        <v>1258.81</v>
      </c>
      <c r="I34" s="46">
        <f>H34/G34*100</f>
        <v>62.9405</v>
      </c>
      <c r="J34" s="42"/>
    </row>
    <row r="35" spans="1:10" ht="29.25" customHeight="1">
      <c r="A35" s="48">
        <v>754</v>
      </c>
      <c r="B35" s="49"/>
      <c r="C35" s="50"/>
      <c r="D35" s="51" t="s">
        <v>41</v>
      </c>
      <c r="E35" s="52">
        <f>E36</f>
        <v>3000</v>
      </c>
      <c r="F35" s="52">
        <f>F36</f>
        <v>0</v>
      </c>
      <c r="G35" s="52">
        <f>G36</f>
        <v>3000</v>
      </c>
      <c r="H35" s="52">
        <f>H36</f>
        <v>791.5</v>
      </c>
      <c r="I35" s="53">
        <f>H35/G35*100</f>
        <v>26.38333333333333</v>
      </c>
      <c r="J35" s="37"/>
    </row>
    <row r="36" spans="1:10" ht="12.75">
      <c r="A36" s="75"/>
      <c r="B36" s="54">
        <v>75416</v>
      </c>
      <c r="C36" s="55"/>
      <c r="D36" s="56" t="s">
        <v>42</v>
      </c>
      <c r="E36" s="57">
        <f>SUM(E37:E38)</f>
        <v>3000</v>
      </c>
      <c r="F36" s="57">
        <f>SUM(F37:F38)</f>
        <v>0</v>
      </c>
      <c r="G36" s="57">
        <f>SUM(G37:G38)</f>
        <v>3000</v>
      </c>
      <c r="H36" s="57">
        <f>SUM(H37:H38)</f>
        <v>791.5</v>
      </c>
      <c r="I36" s="57">
        <f>H36/G36*100</f>
        <v>26.38333333333333</v>
      </c>
      <c r="J36" s="42"/>
    </row>
    <row r="37" spans="1:10" ht="25.5" customHeight="1">
      <c r="A37" s="58"/>
      <c r="B37" s="58"/>
      <c r="C37" s="44" t="s">
        <v>43</v>
      </c>
      <c r="D37" s="45" t="s">
        <v>44</v>
      </c>
      <c r="E37" s="46">
        <v>3000</v>
      </c>
      <c r="F37" s="46">
        <v>0</v>
      </c>
      <c r="G37" s="46">
        <f>E37+F37</f>
        <v>3000</v>
      </c>
      <c r="H37" s="46">
        <v>747.5</v>
      </c>
      <c r="I37" s="46">
        <f>H37/G37*100</f>
        <v>24.916666666666668</v>
      </c>
      <c r="J37" s="42"/>
    </row>
    <row r="38" spans="1:10" ht="17.25" customHeight="1">
      <c r="A38" s="58"/>
      <c r="B38" s="58"/>
      <c r="C38" s="44" t="s">
        <v>26</v>
      </c>
      <c r="D38" s="45" t="s">
        <v>27</v>
      </c>
      <c r="E38" s="46">
        <v>0</v>
      </c>
      <c r="F38" s="46">
        <v>0</v>
      </c>
      <c r="G38" s="46">
        <v>0</v>
      </c>
      <c r="H38" s="46">
        <v>44</v>
      </c>
      <c r="I38" s="46">
        <v>0</v>
      </c>
      <c r="J38" s="42"/>
    </row>
    <row r="39" spans="1:10" ht="43.5" customHeight="1">
      <c r="A39" s="76">
        <v>756</v>
      </c>
      <c r="B39" s="77"/>
      <c r="C39" s="78"/>
      <c r="D39" s="79" t="s">
        <v>45</v>
      </c>
      <c r="E39" s="80">
        <f>SUM(E40+E43+E51+E61+E66)</f>
        <v>5905741</v>
      </c>
      <c r="F39" s="80">
        <f>SUM(F40+F43+F51+F61+F66)</f>
        <v>24831</v>
      </c>
      <c r="G39" s="80">
        <f>SUM(G40+G43+G51+G61+G66)</f>
        <v>5930572</v>
      </c>
      <c r="H39" s="80">
        <f>SUM(H40+H43+H51+H61+H66)</f>
        <v>3122528.91</v>
      </c>
      <c r="I39" s="81">
        <f>H39/G39*100</f>
        <v>52.65139534601384</v>
      </c>
      <c r="J39" s="59">
        <f>SUM(J40,J43,J51,J61,J66)</f>
        <v>40000</v>
      </c>
    </row>
    <row r="40" spans="1:10" ht="27.75" customHeight="1">
      <c r="A40" s="54"/>
      <c r="B40" s="54">
        <v>75601</v>
      </c>
      <c r="C40" s="55"/>
      <c r="D40" s="56" t="s">
        <v>46</v>
      </c>
      <c r="E40" s="57">
        <f>SUM(E41:E42)</f>
        <v>3000</v>
      </c>
      <c r="F40" s="57">
        <f>SUM(F41:F42)</f>
        <v>0</v>
      </c>
      <c r="G40" s="57">
        <f>SUM(G41:G42)</f>
        <v>3000</v>
      </c>
      <c r="H40" s="57">
        <f>SUM(H41:H42)</f>
        <v>4484.22</v>
      </c>
      <c r="I40" s="57">
        <f>H40/G40*100</f>
        <v>149.47400000000002</v>
      </c>
      <c r="J40" s="60">
        <f>SUM(J41:J42)</f>
        <v>1000</v>
      </c>
    </row>
    <row r="41" spans="1:10" ht="20.25" customHeight="1">
      <c r="A41" s="58"/>
      <c r="B41" s="58"/>
      <c r="C41" s="44" t="s">
        <v>47</v>
      </c>
      <c r="D41" s="45" t="s">
        <v>48</v>
      </c>
      <c r="E41" s="46">
        <v>3000</v>
      </c>
      <c r="F41" s="46">
        <v>0</v>
      </c>
      <c r="G41" s="46">
        <f>E41+F41</f>
        <v>3000</v>
      </c>
      <c r="H41" s="46">
        <v>4328.87</v>
      </c>
      <c r="I41" s="46">
        <f>H41/G41*100</f>
        <v>144.29566666666668</v>
      </c>
      <c r="J41" s="42">
        <v>1000</v>
      </c>
    </row>
    <row r="42" spans="1:10" ht="24.75" customHeight="1">
      <c r="A42" s="58"/>
      <c r="B42" s="58"/>
      <c r="C42" s="44" t="s">
        <v>49</v>
      </c>
      <c r="D42" s="45" t="s">
        <v>50</v>
      </c>
      <c r="E42" s="46">
        <v>0</v>
      </c>
      <c r="F42" s="46">
        <v>0</v>
      </c>
      <c r="G42" s="46">
        <v>0</v>
      </c>
      <c r="H42" s="46">
        <v>155.35</v>
      </c>
      <c r="I42" s="46">
        <v>0</v>
      </c>
      <c r="J42" s="42"/>
    </row>
    <row r="43" spans="1:10" ht="38.25" customHeight="1">
      <c r="A43" s="64"/>
      <c r="B43" s="64">
        <v>75615</v>
      </c>
      <c r="C43" s="65"/>
      <c r="D43" s="66" t="s">
        <v>51</v>
      </c>
      <c r="E43" s="67">
        <f>SUM(E44:E50)</f>
        <v>777590</v>
      </c>
      <c r="F43" s="67">
        <f>SUM(F44:F50)</f>
        <v>24831</v>
      </c>
      <c r="G43" s="67">
        <f>SUM(G44:G50)</f>
        <v>802421</v>
      </c>
      <c r="H43" s="67">
        <f>SUM(H44:H50)</f>
        <v>392507.98000000004</v>
      </c>
      <c r="I43" s="67">
        <f aca="true" t="shared" si="3" ref="I43:I48">H43/G43*100</f>
        <v>48.91546706778612</v>
      </c>
      <c r="J43" s="60">
        <f>SUM(J44:J50)</f>
        <v>1000</v>
      </c>
    </row>
    <row r="44" spans="1:10" ht="18.75" customHeight="1">
      <c r="A44" s="64"/>
      <c r="B44" s="64"/>
      <c r="C44" s="44" t="s">
        <v>52</v>
      </c>
      <c r="D44" s="45" t="s">
        <v>53</v>
      </c>
      <c r="E44" s="46">
        <v>750000</v>
      </c>
      <c r="F44" s="46">
        <v>0</v>
      </c>
      <c r="G44" s="46">
        <f>E44+F44</f>
        <v>750000</v>
      </c>
      <c r="H44" s="46">
        <v>349984.78</v>
      </c>
      <c r="I44" s="46">
        <f t="shared" si="3"/>
        <v>46.66463733333334</v>
      </c>
      <c r="J44" s="42"/>
    </row>
    <row r="45" spans="1:10" ht="12.75">
      <c r="A45" s="58"/>
      <c r="B45" s="58"/>
      <c r="C45" s="44" t="s">
        <v>54</v>
      </c>
      <c r="D45" s="45" t="s">
        <v>55</v>
      </c>
      <c r="E45" s="46">
        <v>8400</v>
      </c>
      <c r="F45" s="46">
        <v>0</v>
      </c>
      <c r="G45" s="46">
        <f>E45+F45</f>
        <v>8400</v>
      </c>
      <c r="H45" s="46">
        <v>5840</v>
      </c>
      <c r="I45" s="46">
        <f t="shared" si="3"/>
        <v>69.52380952380952</v>
      </c>
      <c r="J45" s="42"/>
    </row>
    <row r="46" spans="1:10" ht="12.75">
      <c r="A46" s="58"/>
      <c r="B46" s="58"/>
      <c r="C46" s="44" t="s">
        <v>56</v>
      </c>
      <c r="D46" s="45" t="s">
        <v>57</v>
      </c>
      <c r="E46" s="46">
        <v>2190</v>
      </c>
      <c r="F46" s="46">
        <v>0</v>
      </c>
      <c r="G46" s="46">
        <f>E46+F46</f>
        <v>2190</v>
      </c>
      <c r="H46" s="46">
        <v>1417</v>
      </c>
      <c r="I46" s="46">
        <f t="shared" si="3"/>
        <v>64.70319634703196</v>
      </c>
      <c r="J46" s="42"/>
    </row>
    <row r="47" spans="1:10" ht="19.5" customHeight="1">
      <c r="A47" s="74"/>
      <c r="B47" s="74"/>
      <c r="C47" s="44" t="s">
        <v>58</v>
      </c>
      <c r="D47" s="45" t="s">
        <v>59</v>
      </c>
      <c r="E47" s="46">
        <v>10000</v>
      </c>
      <c r="F47" s="46">
        <v>0</v>
      </c>
      <c r="G47" s="46">
        <f>E47+F47</f>
        <v>10000</v>
      </c>
      <c r="H47" s="46">
        <v>5111</v>
      </c>
      <c r="I47" s="46">
        <f t="shared" si="3"/>
        <v>51.11</v>
      </c>
      <c r="J47" s="42"/>
    </row>
    <row r="48" spans="1:10" ht="21" customHeight="1">
      <c r="A48" s="58"/>
      <c r="B48" s="58"/>
      <c r="C48" s="44" t="s">
        <v>60</v>
      </c>
      <c r="D48" s="45" t="s">
        <v>61</v>
      </c>
      <c r="E48" s="46">
        <v>7000</v>
      </c>
      <c r="F48" s="46">
        <v>0</v>
      </c>
      <c r="G48" s="46">
        <f>E48+F48</f>
        <v>7000</v>
      </c>
      <c r="H48" s="46">
        <v>4264</v>
      </c>
      <c r="I48" s="46">
        <f t="shared" si="3"/>
        <v>60.91428571428571</v>
      </c>
      <c r="J48" s="42"/>
    </row>
    <row r="49" spans="1:10" ht="19.5" customHeight="1">
      <c r="A49" s="58"/>
      <c r="B49" s="58"/>
      <c r="C49" s="44" t="s">
        <v>49</v>
      </c>
      <c r="D49" s="45" t="s">
        <v>50</v>
      </c>
      <c r="E49" s="46">
        <v>0</v>
      </c>
      <c r="F49" s="46">
        <v>0</v>
      </c>
      <c r="G49" s="46">
        <v>0</v>
      </c>
      <c r="H49" s="46">
        <v>1060.2</v>
      </c>
      <c r="I49" s="46">
        <v>0</v>
      </c>
      <c r="J49" s="42">
        <v>1000</v>
      </c>
    </row>
    <row r="50" spans="1:10" ht="24" customHeight="1">
      <c r="A50" s="58"/>
      <c r="B50" s="58"/>
      <c r="C50" s="44" t="s">
        <v>62</v>
      </c>
      <c r="D50" s="45" t="s">
        <v>63</v>
      </c>
      <c r="E50" s="46">
        <v>0</v>
      </c>
      <c r="F50" s="46">
        <v>24831</v>
      </c>
      <c r="G50" s="46">
        <f>E50+F50</f>
        <v>24831</v>
      </c>
      <c r="H50" s="46">
        <v>24831</v>
      </c>
      <c r="I50" s="46">
        <f aca="true" t="shared" si="4" ref="I50:I59">H50/G50*100</f>
        <v>100</v>
      </c>
      <c r="J50" s="42"/>
    </row>
    <row r="51" spans="1:10" ht="42" customHeight="1">
      <c r="A51" s="58"/>
      <c r="B51" s="64">
        <v>75616</v>
      </c>
      <c r="C51" s="65"/>
      <c r="D51" s="66" t="s">
        <v>64</v>
      </c>
      <c r="E51" s="67">
        <f>SUM(E52:E60)</f>
        <v>1268650</v>
      </c>
      <c r="F51" s="67">
        <f>SUM(F52:F60)</f>
        <v>0</v>
      </c>
      <c r="G51" s="67">
        <f>SUM(G52:G60)</f>
        <v>1268650</v>
      </c>
      <c r="H51" s="67">
        <f>SUM(H52:H60)</f>
        <v>870277.4999999999</v>
      </c>
      <c r="I51" s="67">
        <f t="shared" si="4"/>
        <v>68.59870728727387</v>
      </c>
      <c r="J51" s="60">
        <f>SUM(J52:J60)</f>
        <v>26000</v>
      </c>
    </row>
    <row r="52" spans="1:10" ht="12.75">
      <c r="A52" s="64"/>
      <c r="B52" s="64"/>
      <c r="C52" s="44" t="s">
        <v>52</v>
      </c>
      <c r="D52" s="45" t="s">
        <v>53</v>
      </c>
      <c r="E52" s="46">
        <v>730000</v>
      </c>
      <c r="F52" s="46">
        <v>0</v>
      </c>
      <c r="G52" s="46">
        <f aca="true" t="shared" si="5" ref="G52:G60">E52+F52</f>
        <v>730000</v>
      </c>
      <c r="H52" s="46">
        <v>477740.17</v>
      </c>
      <c r="I52" s="46">
        <f t="shared" si="4"/>
        <v>65.44385890410959</v>
      </c>
      <c r="J52" s="42"/>
    </row>
    <row r="53" spans="1:10" ht="12.75">
      <c r="A53" s="58"/>
      <c r="B53" s="58"/>
      <c r="C53" s="44" t="s">
        <v>54</v>
      </c>
      <c r="D53" s="45" t="s">
        <v>55</v>
      </c>
      <c r="E53" s="46">
        <v>225000</v>
      </c>
      <c r="F53" s="46">
        <v>0</v>
      </c>
      <c r="G53" s="46">
        <f t="shared" si="5"/>
        <v>225000</v>
      </c>
      <c r="H53" s="46">
        <v>154076.04</v>
      </c>
      <c r="I53" s="46">
        <f t="shared" si="4"/>
        <v>68.47824</v>
      </c>
      <c r="J53" s="42"/>
    </row>
    <row r="54" spans="1:10" ht="12.75">
      <c r="A54" s="58"/>
      <c r="B54" s="58"/>
      <c r="C54" s="44" t="s">
        <v>56</v>
      </c>
      <c r="D54" s="45" t="s">
        <v>57</v>
      </c>
      <c r="E54" s="46">
        <v>3150</v>
      </c>
      <c r="F54" s="46">
        <v>0</v>
      </c>
      <c r="G54" s="46">
        <f t="shared" si="5"/>
        <v>3150</v>
      </c>
      <c r="H54" s="46">
        <v>3400.85</v>
      </c>
      <c r="I54" s="46">
        <f t="shared" si="4"/>
        <v>107.96349206349205</v>
      </c>
      <c r="J54" s="42"/>
    </row>
    <row r="55" spans="1:10" ht="19.5" customHeight="1">
      <c r="A55" s="58"/>
      <c r="B55" s="58"/>
      <c r="C55" s="44" t="s">
        <v>58</v>
      </c>
      <c r="D55" s="45" t="s">
        <v>59</v>
      </c>
      <c r="E55" s="46">
        <v>173000</v>
      </c>
      <c r="F55" s="46">
        <v>0</v>
      </c>
      <c r="G55" s="46">
        <f t="shared" si="5"/>
        <v>173000</v>
      </c>
      <c r="H55" s="46">
        <v>78730.6</v>
      </c>
      <c r="I55" s="46">
        <f t="shared" si="4"/>
        <v>45.50901734104046</v>
      </c>
      <c r="J55" s="42"/>
    </row>
    <row r="56" spans="1:10" ht="16.5" customHeight="1">
      <c r="A56" s="58"/>
      <c r="B56" s="58"/>
      <c r="C56" s="44" t="s">
        <v>65</v>
      </c>
      <c r="D56" s="45" t="s">
        <v>66</v>
      </c>
      <c r="E56" s="46">
        <v>5000</v>
      </c>
      <c r="F56" s="46">
        <v>0</v>
      </c>
      <c r="G56" s="46">
        <f t="shared" si="5"/>
        <v>5000</v>
      </c>
      <c r="H56" s="46">
        <v>16691</v>
      </c>
      <c r="I56" s="46">
        <f t="shared" si="4"/>
        <v>333.82</v>
      </c>
      <c r="J56" s="42">
        <v>10000</v>
      </c>
    </row>
    <row r="57" spans="1:10" ht="18.75" customHeight="1">
      <c r="A57" s="58"/>
      <c r="B57" s="58"/>
      <c r="C57" s="44" t="s">
        <v>67</v>
      </c>
      <c r="D57" s="45" t="s">
        <v>68</v>
      </c>
      <c r="E57" s="46">
        <v>2500</v>
      </c>
      <c r="F57" s="46">
        <v>0</v>
      </c>
      <c r="G57" s="46">
        <f t="shared" si="5"/>
        <v>2500</v>
      </c>
      <c r="H57" s="46">
        <v>2400</v>
      </c>
      <c r="I57" s="46">
        <f t="shared" si="4"/>
        <v>96</v>
      </c>
      <c r="J57" s="42"/>
    </row>
    <row r="58" spans="1:10" ht="18" customHeight="1">
      <c r="A58" s="58"/>
      <c r="B58" s="58"/>
      <c r="C58" s="44" t="s">
        <v>69</v>
      </c>
      <c r="D58" s="45" t="s">
        <v>70</v>
      </c>
      <c r="E58" s="46">
        <v>30000</v>
      </c>
      <c r="F58" s="46">
        <v>0</v>
      </c>
      <c r="G58" s="46">
        <f t="shared" si="5"/>
        <v>30000</v>
      </c>
      <c r="H58" s="46">
        <v>17088</v>
      </c>
      <c r="I58" s="46">
        <f t="shared" si="4"/>
        <v>56.96</v>
      </c>
      <c r="J58" s="42"/>
    </row>
    <row r="59" spans="1:10" ht="21" customHeight="1">
      <c r="A59" s="64"/>
      <c r="B59" s="64"/>
      <c r="C59" s="44" t="s">
        <v>60</v>
      </c>
      <c r="D59" s="45" t="s">
        <v>61</v>
      </c>
      <c r="E59" s="46">
        <v>100000</v>
      </c>
      <c r="F59" s="46">
        <v>0</v>
      </c>
      <c r="G59" s="46">
        <f t="shared" si="5"/>
        <v>100000</v>
      </c>
      <c r="H59" s="46">
        <v>103898.13</v>
      </c>
      <c r="I59" s="46">
        <f t="shared" si="4"/>
        <v>103.89813000000001</v>
      </c>
      <c r="J59" s="42"/>
    </row>
    <row r="60" spans="1:10" ht="19.5" customHeight="1">
      <c r="A60" s="64"/>
      <c r="B60" s="64"/>
      <c r="C60" s="44" t="s">
        <v>49</v>
      </c>
      <c r="D60" s="45" t="s">
        <v>50</v>
      </c>
      <c r="E60" s="46"/>
      <c r="F60" s="46"/>
      <c r="G60" s="46">
        <f t="shared" si="5"/>
        <v>0</v>
      </c>
      <c r="H60" s="46">
        <v>16252.71</v>
      </c>
      <c r="I60" s="46">
        <v>0</v>
      </c>
      <c r="J60" s="42">
        <v>16000</v>
      </c>
    </row>
    <row r="61" spans="1:10" ht="33" customHeight="1">
      <c r="A61" s="58"/>
      <c r="B61" s="64">
        <v>75618</v>
      </c>
      <c r="C61" s="65"/>
      <c r="D61" s="66" t="s">
        <v>71</v>
      </c>
      <c r="E61" s="67">
        <f>SUM(E62:E65)</f>
        <v>221650</v>
      </c>
      <c r="F61" s="67">
        <f>SUM(F62:F65)</f>
        <v>0</v>
      </c>
      <c r="G61" s="67">
        <f>SUM(G62:G65)</f>
        <v>221650</v>
      </c>
      <c r="H61" s="67">
        <f>SUM(H62:H65)</f>
        <v>165904.95</v>
      </c>
      <c r="I61" s="67">
        <f aca="true" t="shared" si="6" ref="I61:I73">H61/G61*100</f>
        <v>74.84996616286939</v>
      </c>
      <c r="J61" s="60">
        <f>SUM(J62:J65)</f>
        <v>12000</v>
      </c>
    </row>
    <row r="62" spans="1:10" ht="21" customHeight="1">
      <c r="A62" s="58"/>
      <c r="B62" s="58"/>
      <c r="C62" s="44" t="s">
        <v>72</v>
      </c>
      <c r="D62" s="45" t="s">
        <v>73</v>
      </c>
      <c r="E62" s="46">
        <v>37650</v>
      </c>
      <c r="F62" s="46">
        <v>0</v>
      </c>
      <c r="G62" s="46">
        <f>E62+F62</f>
        <v>37650</v>
      </c>
      <c r="H62" s="46">
        <v>16508</v>
      </c>
      <c r="I62" s="46">
        <f t="shared" si="6"/>
        <v>43.84594953519256</v>
      </c>
      <c r="J62" s="42"/>
    </row>
    <row r="63" spans="1:10" ht="19.5" customHeight="1">
      <c r="A63" s="58"/>
      <c r="B63" s="58"/>
      <c r="C63" s="44" t="s">
        <v>74</v>
      </c>
      <c r="D63" s="45" t="s">
        <v>75</v>
      </c>
      <c r="E63" s="46">
        <v>15000</v>
      </c>
      <c r="F63" s="46">
        <v>0</v>
      </c>
      <c r="G63" s="46">
        <f>E63+F63</f>
        <v>15000</v>
      </c>
      <c r="H63" s="46">
        <v>2732.17</v>
      </c>
      <c r="I63" s="46">
        <f t="shared" si="6"/>
        <v>18.214466666666667</v>
      </c>
      <c r="J63" s="42"/>
    </row>
    <row r="64" spans="1:10" ht="16.5" customHeight="1">
      <c r="A64" s="58"/>
      <c r="B64" s="58"/>
      <c r="C64" s="44" t="s">
        <v>76</v>
      </c>
      <c r="D64" s="45" t="s">
        <v>77</v>
      </c>
      <c r="E64" s="46">
        <v>109000</v>
      </c>
      <c r="F64" s="46">
        <v>0</v>
      </c>
      <c r="G64" s="46">
        <f>E64+F64</f>
        <v>109000</v>
      </c>
      <c r="H64" s="46">
        <v>73693.33</v>
      </c>
      <c r="I64" s="46">
        <f t="shared" si="6"/>
        <v>67.60855963302753</v>
      </c>
      <c r="J64" s="42"/>
    </row>
    <row r="65" spans="1:10" ht="35.25" customHeight="1">
      <c r="A65" s="58"/>
      <c r="B65" s="58"/>
      <c r="C65" s="44" t="s">
        <v>78</v>
      </c>
      <c r="D65" s="45" t="s">
        <v>79</v>
      </c>
      <c r="E65" s="46">
        <v>60000</v>
      </c>
      <c r="F65" s="46">
        <v>0</v>
      </c>
      <c r="G65" s="46">
        <f>E65+F65</f>
        <v>60000</v>
      </c>
      <c r="H65" s="46">
        <v>72971.45</v>
      </c>
      <c r="I65" s="46">
        <f t="shared" si="6"/>
        <v>121.61908333333334</v>
      </c>
      <c r="J65" s="42">
        <v>12000</v>
      </c>
    </row>
    <row r="66" spans="1:10" ht="25.5" customHeight="1">
      <c r="A66" s="58"/>
      <c r="B66" s="64">
        <v>75621</v>
      </c>
      <c r="C66" s="65"/>
      <c r="D66" s="66" t="s">
        <v>80</v>
      </c>
      <c r="E66" s="67">
        <f>SUM(E67:E68)</f>
        <v>3634851</v>
      </c>
      <c r="F66" s="67">
        <f>SUM(F67:F68)</f>
        <v>0</v>
      </c>
      <c r="G66" s="67">
        <f>SUM(G67:G68)</f>
        <v>3634851</v>
      </c>
      <c r="H66" s="67">
        <f>SUM(H67:H68)</f>
        <v>1689354.26</v>
      </c>
      <c r="I66" s="67">
        <f t="shared" si="6"/>
        <v>46.47657524338687</v>
      </c>
      <c r="J66" s="42"/>
    </row>
    <row r="67" spans="1:10" ht="22.5" customHeight="1">
      <c r="A67" s="58"/>
      <c r="B67" s="58"/>
      <c r="C67" s="44" t="s">
        <v>81</v>
      </c>
      <c r="D67" s="45" t="s">
        <v>82</v>
      </c>
      <c r="E67" s="46">
        <v>3627085</v>
      </c>
      <c r="F67" s="46">
        <v>0</v>
      </c>
      <c r="G67" s="46">
        <f>E67+F67</f>
        <v>3627085</v>
      </c>
      <c r="H67" s="46">
        <v>1685560</v>
      </c>
      <c r="I67" s="46">
        <f t="shared" si="6"/>
        <v>46.47147778450188</v>
      </c>
      <c r="J67" s="42"/>
    </row>
    <row r="68" spans="1:10" ht="16.5" customHeight="1">
      <c r="A68" s="82"/>
      <c r="B68" s="82"/>
      <c r="C68" s="83" t="s">
        <v>83</v>
      </c>
      <c r="D68" s="84" t="s">
        <v>84</v>
      </c>
      <c r="E68" s="85">
        <v>7766</v>
      </c>
      <c r="F68" s="85">
        <v>0</v>
      </c>
      <c r="G68" s="46">
        <f>E68+F68</f>
        <v>7766</v>
      </c>
      <c r="H68" s="85">
        <v>3794.26</v>
      </c>
      <c r="I68" s="46">
        <f t="shared" si="6"/>
        <v>48.85732680916817</v>
      </c>
      <c r="J68" s="42"/>
    </row>
    <row r="69" spans="1:10" ht="12.75">
      <c r="A69" s="48">
        <v>758</v>
      </c>
      <c r="B69" s="49"/>
      <c r="C69" s="50"/>
      <c r="D69" s="51" t="s">
        <v>85</v>
      </c>
      <c r="E69" s="52">
        <f>SUM(E70+E72)</f>
        <v>11061653</v>
      </c>
      <c r="F69" s="52">
        <f>SUM(F70+F72)</f>
        <v>568059</v>
      </c>
      <c r="G69" s="52">
        <f>SUM(G70+G72)</f>
        <v>11629712</v>
      </c>
      <c r="H69" s="52">
        <f>SUM(H70+H72)</f>
        <v>6753526</v>
      </c>
      <c r="I69" s="53">
        <f t="shared" si="6"/>
        <v>58.07130907454974</v>
      </c>
      <c r="J69" s="59">
        <f>SUM(J70,J72,J74)</f>
        <v>31620</v>
      </c>
    </row>
    <row r="70" spans="1:10" ht="24" customHeight="1">
      <c r="A70" s="54"/>
      <c r="B70" s="54">
        <v>75801</v>
      </c>
      <c r="C70" s="55"/>
      <c r="D70" s="56" t="s">
        <v>86</v>
      </c>
      <c r="E70" s="57">
        <f>SUM(E71)</f>
        <v>7567094</v>
      </c>
      <c r="F70" s="57">
        <f>SUM(F71)</f>
        <v>568059</v>
      </c>
      <c r="G70" s="57">
        <f>SUM(G71)</f>
        <v>8135153</v>
      </c>
      <c r="H70" s="57">
        <f>SUM(H71)</f>
        <v>5006248</v>
      </c>
      <c r="I70" s="57">
        <f t="shared" si="6"/>
        <v>61.53846153846154</v>
      </c>
      <c r="J70" s="60">
        <f>SUM(J71)</f>
        <v>24300</v>
      </c>
    </row>
    <row r="71" spans="1:10" ht="16.5" customHeight="1">
      <c r="A71" s="58"/>
      <c r="B71" s="58"/>
      <c r="C71" s="44" t="s">
        <v>87</v>
      </c>
      <c r="D71" s="45" t="s">
        <v>88</v>
      </c>
      <c r="E71" s="46">
        <v>7567094</v>
      </c>
      <c r="F71" s="46">
        <v>568059</v>
      </c>
      <c r="G71" s="46">
        <f>E71+F71</f>
        <v>8135153</v>
      </c>
      <c r="H71" s="46">
        <v>5006248</v>
      </c>
      <c r="I71" s="46">
        <f t="shared" si="6"/>
        <v>61.53846153846154</v>
      </c>
      <c r="J71" s="42">
        <v>24300</v>
      </c>
    </row>
    <row r="72" spans="1:10" ht="13.5" customHeight="1">
      <c r="A72" s="58"/>
      <c r="B72" s="64">
        <v>75807</v>
      </c>
      <c r="C72" s="65"/>
      <c r="D72" s="66" t="s">
        <v>89</v>
      </c>
      <c r="E72" s="67">
        <f>SUM(E73)</f>
        <v>3494559</v>
      </c>
      <c r="F72" s="67">
        <f>SUM(F73)</f>
        <v>0</v>
      </c>
      <c r="G72" s="67">
        <f>SUM(G73)</f>
        <v>3494559</v>
      </c>
      <c r="H72" s="67">
        <f>SUM(H73)</f>
        <v>1747278</v>
      </c>
      <c r="I72" s="67">
        <f t="shared" si="6"/>
        <v>49.99995707612892</v>
      </c>
      <c r="J72" s="60">
        <f>SUM(J73)</f>
        <v>0</v>
      </c>
    </row>
    <row r="73" spans="1:10" ht="13.5" customHeight="1">
      <c r="A73" s="82"/>
      <c r="B73" s="82"/>
      <c r="C73" s="83" t="s">
        <v>87</v>
      </c>
      <c r="D73" s="84" t="s">
        <v>88</v>
      </c>
      <c r="E73" s="85">
        <v>3494559</v>
      </c>
      <c r="F73" s="85">
        <v>0</v>
      </c>
      <c r="G73" s="85">
        <f>E73+F73</f>
        <v>3494559</v>
      </c>
      <c r="H73" s="85">
        <v>1747278</v>
      </c>
      <c r="I73" s="85">
        <f t="shared" si="6"/>
        <v>49.99995707612892</v>
      </c>
      <c r="J73" s="42">
        <v>0</v>
      </c>
    </row>
    <row r="74" spans="1:10" s="90" customFormat="1" ht="13.5" customHeight="1">
      <c r="A74" s="86"/>
      <c r="B74" s="86">
        <v>75814</v>
      </c>
      <c r="C74" s="87"/>
      <c r="D74" s="88" t="s">
        <v>90</v>
      </c>
      <c r="E74" s="89"/>
      <c r="F74" s="89"/>
      <c r="G74" s="89"/>
      <c r="H74" s="89"/>
      <c r="I74" s="89"/>
      <c r="J74" s="60">
        <f>SUM(J75)</f>
        <v>7320</v>
      </c>
    </row>
    <row r="75" spans="1:10" ht="13.5" customHeight="1">
      <c r="A75" s="82"/>
      <c r="B75" s="82"/>
      <c r="C75" s="83" t="s">
        <v>26</v>
      </c>
      <c r="D75" s="84" t="s">
        <v>27</v>
      </c>
      <c r="E75" s="85"/>
      <c r="F75" s="85"/>
      <c r="G75" s="85"/>
      <c r="H75" s="85"/>
      <c r="I75" s="85"/>
      <c r="J75" s="42">
        <v>7320</v>
      </c>
    </row>
    <row r="76" spans="1:10" ht="12.75">
      <c r="A76" s="48">
        <v>801</v>
      </c>
      <c r="B76" s="49"/>
      <c r="C76" s="50"/>
      <c r="D76" s="51" t="s">
        <v>91</v>
      </c>
      <c r="E76" s="52">
        <f>E77+E83+E87+E91+E93+E95</f>
        <v>177156</v>
      </c>
      <c r="F76" s="52">
        <f>F77+F83+F87+F91+F93+F95</f>
        <v>282223</v>
      </c>
      <c r="G76" s="52">
        <f>G77+G83+G87+G91+G93+G95</f>
        <v>459379</v>
      </c>
      <c r="H76" s="52">
        <f>H77+H83+H87+H91+H93+H95</f>
        <v>388993.35</v>
      </c>
      <c r="I76" s="53">
        <f>H76/G76*100</f>
        <v>84.6780871567921</v>
      </c>
      <c r="J76" s="59">
        <f>SUM(J77,J83,J87,J91,J93,J95)</f>
        <v>2000</v>
      </c>
    </row>
    <row r="77" spans="1:10" ht="12.75">
      <c r="A77" s="54"/>
      <c r="B77" s="54">
        <v>80101</v>
      </c>
      <c r="C77" s="55"/>
      <c r="D77" s="56" t="s">
        <v>92</v>
      </c>
      <c r="E77" s="57">
        <f>SUM(E78:E82)</f>
        <v>31410</v>
      </c>
      <c r="F77" s="57">
        <f>SUM(F78:F82)</f>
        <v>195722</v>
      </c>
      <c r="G77" s="57">
        <f>SUM(G78:G82)</f>
        <v>227132</v>
      </c>
      <c r="H77" s="57">
        <f>SUM(H78:H82)</f>
        <v>209788.55000000002</v>
      </c>
      <c r="I77" s="57">
        <f>H77/G77*100</f>
        <v>92.36415388408503</v>
      </c>
      <c r="J77" s="42"/>
    </row>
    <row r="78" spans="1:10" ht="14.25" customHeight="1">
      <c r="A78" s="54"/>
      <c r="B78" s="54"/>
      <c r="C78" s="61" t="s">
        <v>39</v>
      </c>
      <c r="D78" s="45" t="s">
        <v>40</v>
      </c>
      <c r="E78" s="63">
        <v>0</v>
      </c>
      <c r="F78" s="63">
        <v>0</v>
      </c>
      <c r="G78" s="63">
        <v>0</v>
      </c>
      <c r="H78" s="63">
        <v>27</v>
      </c>
      <c r="I78" s="63">
        <v>0</v>
      </c>
      <c r="J78" s="42"/>
    </row>
    <row r="79" spans="1:10" ht="43.5" customHeight="1">
      <c r="A79" s="64"/>
      <c r="B79" s="64"/>
      <c r="C79" s="44" t="s">
        <v>19</v>
      </c>
      <c r="D79" s="45" t="s">
        <v>20</v>
      </c>
      <c r="E79" s="46">
        <v>31410</v>
      </c>
      <c r="F79" s="46">
        <v>0</v>
      </c>
      <c r="G79" s="46">
        <f>E79+F79</f>
        <v>31410</v>
      </c>
      <c r="H79" s="46">
        <v>11950.14</v>
      </c>
      <c r="I79" s="63">
        <f>H79/G79*100</f>
        <v>38.045654250238776</v>
      </c>
      <c r="J79" s="42"/>
    </row>
    <row r="80" spans="1:10" ht="12.75">
      <c r="A80" s="64"/>
      <c r="B80" s="64"/>
      <c r="C80" s="44" t="s">
        <v>21</v>
      </c>
      <c r="D80" s="45" t="s">
        <v>22</v>
      </c>
      <c r="E80" s="46">
        <v>0</v>
      </c>
      <c r="F80" s="46">
        <v>0</v>
      </c>
      <c r="G80" s="46">
        <v>0</v>
      </c>
      <c r="H80" s="46">
        <v>1639.34</v>
      </c>
      <c r="I80" s="63" t="e">
        <f>H80/G80*100</f>
        <v>#DIV/0!</v>
      </c>
      <c r="J80" s="42"/>
    </row>
    <row r="81" spans="1:10" ht="16.5" customHeight="1">
      <c r="A81" s="64"/>
      <c r="B81" s="64"/>
      <c r="C81" s="44" t="s">
        <v>26</v>
      </c>
      <c r="D81" s="45" t="s">
        <v>27</v>
      </c>
      <c r="E81" s="46">
        <v>0</v>
      </c>
      <c r="F81" s="46">
        <v>162822</v>
      </c>
      <c r="G81" s="46">
        <f>E81+F81</f>
        <v>162822</v>
      </c>
      <c r="H81" s="46">
        <v>163272.07</v>
      </c>
      <c r="I81" s="63">
        <f>H81/G81*100</f>
        <v>100.27641842011523</v>
      </c>
      <c r="J81" s="42"/>
    </row>
    <row r="82" spans="1:10" ht="24.75" customHeight="1">
      <c r="A82" s="64"/>
      <c r="B82" s="64"/>
      <c r="C82" s="44" t="s">
        <v>93</v>
      </c>
      <c r="D82" s="45" t="s">
        <v>94</v>
      </c>
      <c r="E82" s="46">
        <v>0</v>
      </c>
      <c r="F82" s="46">
        <v>32900</v>
      </c>
      <c r="G82" s="46">
        <f>E82+F82</f>
        <v>32900</v>
      </c>
      <c r="H82" s="46">
        <v>32900</v>
      </c>
      <c r="I82" s="63">
        <f>H82/G82*100</f>
        <v>100</v>
      </c>
      <c r="J82" s="42"/>
    </row>
    <row r="83" spans="1:10" ht="12.75">
      <c r="A83" s="58"/>
      <c r="B83" s="64">
        <v>80104</v>
      </c>
      <c r="C83" s="65"/>
      <c r="D83" s="66" t="s">
        <v>95</v>
      </c>
      <c r="E83" s="67">
        <f>SUM(E84:E86)</f>
        <v>94600</v>
      </c>
      <c r="F83" s="67">
        <f>SUM(F84:F86)</f>
        <v>0</v>
      </c>
      <c r="G83" s="67">
        <f>SUM(G84:G86)</f>
        <v>94600</v>
      </c>
      <c r="H83" s="67">
        <f>SUM(H84:H86)</f>
        <v>54251.64</v>
      </c>
      <c r="I83" s="67">
        <f>H83/G83*100</f>
        <v>57.34845665961945</v>
      </c>
      <c r="J83" s="42"/>
    </row>
    <row r="84" spans="1:10" ht="30" customHeight="1">
      <c r="A84" s="74"/>
      <c r="B84" s="74"/>
      <c r="C84" s="44" t="s">
        <v>19</v>
      </c>
      <c r="D84" s="45" t="s">
        <v>20</v>
      </c>
      <c r="E84" s="46">
        <v>37000</v>
      </c>
      <c r="F84" s="46">
        <v>-37000</v>
      </c>
      <c r="G84" s="46">
        <f>E84+F84</f>
        <v>0</v>
      </c>
      <c r="H84" s="46">
        <v>0</v>
      </c>
      <c r="I84" s="46">
        <v>0</v>
      </c>
      <c r="J84" s="42"/>
    </row>
    <row r="85" spans="1:10" ht="12.75">
      <c r="A85" s="64"/>
      <c r="B85" s="64"/>
      <c r="C85" s="44" t="s">
        <v>21</v>
      </c>
      <c r="D85" s="45" t="s">
        <v>22</v>
      </c>
      <c r="E85" s="46">
        <v>57600</v>
      </c>
      <c r="F85" s="46">
        <v>37000</v>
      </c>
      <c r="G85" s="46">
        <f>E85+F85</f>
        <v>94600</v>
      </c>
      <c r="H85" s="46">
        <v>54177.2</v>
      </c>
      <c r="I85" s="46">
        <f>H85/G85*100</f>
        <v>57.269767441860466</v>
      </c>
      <c r="J85" s="42"/>
    </row>
    <row r="86" spans="1:10" ht="19.5" customHeight="1">
      <c r="A86" s="64"/>
      <c r="B86" s="64"/>
      <c r="C86" s="44" t="s">
        <v>26</v>
      </c>
      <c r="D86" s="45" t="s">
        <v>27</v>
      </c>
      <c r="E86" s="46">
        <v>0</v>
      </c>
      <c r="F86" s="46">
        <v>0</v>
      </c>
      <c r="G86" s="46">
        <v>0</v>
      </c>
      <c r="H86" s="46">
        <v>74.44</v>
      </c>
      <c r="I86" s="46">
        <v>0</v>
      </c>
      <c r="J86" s="42"/>
    </row>
    <row r="87" spans="1:10" ht="12.75">
      <c r="A87" s="58"/>
      <c r="B87" s="64">
        <v>80110</v>
      </c>
      <c r="C87" s="65"/>
      <c r="D87" s="66" t="s">
        <v>96</v>
      </c>
      <c r="E87" s="67">
        <f>SUM(E88:E90)</f>
        <v>0</v>
      </c>
      <c r="F87" s="67">
        <f>SUM(F88:F90)</f>
        <v>0</v>
      </c>
      <c r="G87" s="67">
        <f>SUM(G88:G90)</f>
        <v>0</v>
      </c>
      <c r="H87" s="67">
        <f>SUM(H88:H90)</f>
        <v>2339.16</v>
      </c>
      <c r="I87" s="67">
        <v>0</v>
      </c>
      <c r="J87" s="60">
        <f>SUM(J88:J90)</f>
        <v>2000</v>
      </c>
    </row>
    <row r="88" spans="1:10" ht="12.75">
      <c r="A88" s="58"/>
      <c r="B88" s="64"/>
      <c r="C88" s="44" t="s">
        <v>39</v>
      </c>
      <c r="D88" s="45" t="s">
        <v>40</v>
      </c>
      <c r="E88" s="46">
        <v>0</v>
      </c>
      <c r="F88" s="46">
        <v>0</v>
      </c>
      <c r="G88" s="46">
        <v>0</v>
      </c>
      <c r="H88" s="46">
        <v>78</v>
      </c>
      <c r="I88" s="46">
        <v>0</v>
      </c>
      <c r="J88" s="42"/>
    </row>
    <row r="89" spans="1:10" ht="45" customHeight="1">
      <c r="A89" s="58"/>
      <c r="B89" s="86"/>
      <c r="C89" s="44" t="s">
        <v>19</v>
      </c>
      <c r="D89" s="45" t="s">
        <v>20</v>
      </c>
      <c r="E89" s="85">
        <v>0</v>
      </c>
      <c r="F89" s="85">
        <v>0</v>
      </c>
      <c r="G89" s="85">
        <f>E89+F89</f>
        <v>0</v>
      </c>
      <c r="H89" s="85">
        <v>1996.32</v>
      </c>
      <c r="I89" s="46">
        <v>0</v>
      </c>
      <c r="J89" s="42">
        <v>2000</v>
      </c>
    </row>
    <row r="90" spans="1:10" ht="17.25" customHeight="1">
      <c r="A90" s="64"/>
      <c r="B90" s="86"/>
      <c r="C90" s="83" t="s">
        <v>26</v>
      </c>
      <c r="D90" s="45" t="s">
        <v>27</v>
      </c>
      <c r="E90" s="85">
        <v>0</v>
      </c>
      <c r="F90" s="85">
        <v>0</v>
      </c>
      <c r="G90" s="85">
        <f>E90+F90</f>
        <v>0</v>
      </c>
      <c r="H90" s="85">
        <v>264.84</v>
      </c>
      <c r="I90" s="85">
        <v>0</v>
      </c>
      <c r="J90" s="42"/>
    </row>
    <row r="91" spans="1:10" ht="22.5" customHeight="1">
      <c r="A91" s="64"/>
      <c r="B91" s="86">
        <v>80114</v>
      </c>
      <c r="C91" s="83"/>
      <c r="D91" s="88" t="s">
        <v>97</v>
      </c>
      <c r="E91" s="89">
        <f>SUM(E92:E92)</f>
        <v>0</v>
      </c>
      <c r="F91" s="89">
        <f>SUM(F92:F92)</f>
        <v>0</v>
      </c>
      <c r="G91" s="89">
        <f>SUM(G92:G92)</f>
        <v>0</v>
      </c>
      <c r="H91" s="89">
        <f>SUM(H92:H92)</f>
        <v>43</v>
      </c>
      <c r="I91" s="91">
        <v>0</v>
      </c>
      <c r="J91" s="42"/>
    </row>
    <row r="92" spans="1:10" ht="17.25" customHeight="1">
      <c r="A92" s="64"/>
      <c r="B92" s="86"/>
      <c r="C92" s="83" t="s">
        <v>26</v>
      </c>
      <c r="D92" s="45" t="s">
        <v>27</v>
      </c>
      <c r="E92" s="85">
        <v>0</v>
      </c>
      <c r="F92" s="85">
        <v>0</v>
      </c>
      <c r="G92" s="85">
        <v>0</v>
      </c>
      <c r="H92" s="85">
        <v>43</v>
      </c>
      <c r="I92" s="85">
        <v>0</v>
      </c>
      <c r="J92" s="42"/>
    </row>
    <row r="93" spans="1:10" ht="12.75">
      <c r="A93" s="64"/>
      <c r="B93" s="86">
        <v>80148</v>
      </c>
      <c r="C93" s="44"/>
      <c r="D93" s="66" t="s">
        <v>98</v>
      </c>
      <c r="E93" s="89">
        <f>SUM(E94)</f>
        <v>50000</v>
      </c>
      <c r="F93" s="89">
        <f>SUM(F94)</f>
        <v>0</v>
      </c>
      <c r="G93" s="89">
        <f>SUM(G94)</f>
        <v>50000</v>
      </c>
      <c r="H93" s="89">
        <f>SUM(H94)</f>
        <v>34924</v>
      </c>
      <c r="I93" s="89">
        <f>H93/G93*100</f>
        <v>69.848</v>
      </c>
      <c r="J93" s="42"/>
    </row>
    <row r="94" spans="1:10" ht="15" customHeight="1">
      <c r="A94" s="64"/>
      <c r="B94" s="86"/>
      <c r="C94" s="44" t="s">
        <v>21</v>
      </c>
      <c r="D94" s="45" t="s">
        <v>22</v>
      </c>
      <c r="E94" s="85">
        <v>50000</v>
      </c>
      <c r="F94" s="85">
        <v>0</v>
      </c>
      <c r="G94" s="85">
        <f>E94+F94</f>
        <v>50000</v>
      </c>
      <c r="H94" s="85">
        <v>34924</v>
      </c>
      <c r="I94" s="85">
        <f>H94/G94*100</f>
        <v>69.848</v>
      </c>
      <c r="J94" s="42"/>
    </row>
    <row r="95" spans="1:10" ht="13.5" customHeight="1">
      <c r="A95" s="64"/>
      <c r="B95" s="64">
        <v>80195</v>
      </c>
      <c r="C95" s="44"/>
      <c r="D95" s="66" t="s">
        <v>18</v>
      </c>
      <c r="E95" s="67">
        <f>SUM(E96)</f>
        <v>1146</v>
      </c>
      <c r="F95" s="67">
        <f>SUM(F96)</f>
        <v>86501</v>
      </c>
      <c r="G95" s="67">
        <f>SUM(G96)</f>
        <v>87647</v>
      </c>
      <c r="H95" s="67">
        <f>SUM(H96)</f>
        <v>87647</v>
      </c>
      <c r="I95" s="89">
        <f>H95/G95*100</f>
        <v>100</v>
      </c>
      <c r="J95" s="42"/>
    </row>
    <row r="96" spans="1:10" ht="24" customHeight="1">
      <c r="A96" s="92"/>
      <c r="B96" s="86"/>
      <c r="C96" s="83" t="s">
        <v>93</v>
      </c>
      <c r="D96" s="84" t="s">
        <v>94</v>
      </c>
      <c r="E96" s="85">
        <v>1146</v>
      </c>
      <c r="F96" s="85">
        <v>86501</v>
      </c>
      <c r="G96" s="85">
        <f>E96+F96</f>
        <v>87647</v>
      </c>
      <c r="H96" s="85">
        <v>87647</v>
      </c>
      <c r="I96" s="85">
        <f>H96/G96*100</f>
        <v>100</v>
      </c>
      <c r="J96" s="93"/>
    </row>
    <row r="97" spans="1:10" ht="12.75">
      <c r="A97" s="48">
        <v>852</v>
      </c>
      <c r="B97" s="49"/>
      <c r="C97" s="50"/>
      <c r="D97" s="51" t="s">
        <v>99</v>
      </c>
      <c r="E97" s="52">
        <f>E98+E100+E102+E104+E107</f>
        <v>483450</v>
      </c>
      <c r="F97" s="52">
        <f>F98+F100+F102+F104+F107</f>
        <v>19290</v>
      </c>
      <c r="G97" s="52">
        <f>G98+G100+G102+G104+G107</f>
        <v>502740</v>
      </c>
      <c r="H97" s="52">
        <f>H98+H100+H102+H104+H107</f>
        <v>281852.19</v>
      </c>
      <c r="I97" s="53"/>
      <c r="J97" s="59">
        <f>SUM(J98,J100,J102,J104,J107)</f>
        <v>9940</v>
      </c>
    </row>
    <row r="98" spans="1:10" ht="32.25" customHeight="1">
      <c r="A98" s="54"/>
      <c r="B98" s="54">
        <v>85212</v>
      </c>
      <c r="C98" s="55"/>
      <c r="D98" s="56" t="s">
        <v>100</v>
      </c>
      <c r="E98" s="57">
        <f>E99</f>
        <v>0</v>
      </c>
      <c r="F98" s="57">
        <f>F99</f>
        <v>0</v>
      </c>
      <c r="G98" s="57">
        <f>G99</f>
        <v>0</v>
      </c>
      <c r="H98" s="57">
        <f>H99</f>
        <v>1070.24</v>
      </c>
      <c r="I98" s="57">
        <v>0</v>
      </c>
      <c r="J98" s="60">
        <f>SUM(J99)</f>
        <v>0</v>
      </c>
    </row>
    <row r="99" spans="1:10" ht="18.75" customHeight="1">
      <c r="A99" s="74"/>
      <c r="B99" s="74"/>
      <c r="C99" s="44" t="s">
        <v>26</v>
      </c>
      <c r="D99" s="45" t="s">
        <v>27</v>
      </c>
      <c r="E99" s="46">
        <v>0</v>
      </c>
      <c r="F99" s="46">
        <v>0</v>
      </c>
      <c r="G99" s="46">
        <f>E99+F99</f>
        <v>0</v>
      </c>
      <c r="H99" s="46">
        <v>1070.24</v>
      </c>
      <c r="I99" s="46">
        <v>0</v>
      </c>
      <c r="J99" s="42">
        <v>0</v>
      </c>
    </row>
    <row r="100" spans="1:10" ht="22.5" customHeight="1">
      <c r="A100" s="64"/>
      <c r="B100" s="64">
        <v>85214</v>
      </c>
      <c r="C100" s="65"/>
      <c r="D100" s="66" t="s">
        <v>101</v>
      </c>
      <c r="E100" s="67">
        <f>SUM(E101)</f>
        <v>237300</v>
      </c>
      <c r="F100" s="67">
        <f>SUM(F101)</f>
        <v>5000</v>
      </c>
      <c r="G100" s="67">
        <f>SUM(G101)</f>
        <v>242300</v>
      </c>
      <c r="H100" s="67">
        <f>SUM(H101)</f>
        <v>118115</v>
      </c>
      <c r="I100" s="67">
        <f aca="true" t="shared" si="7" ref="I100:I105">H100/G100*100</f>
        <v>48.74742055303343</v>
      </c>
      <c r="J100" s="42"/>
    </row>
    <row r="101" spans="1:10" ht="24.75" customHeight="1">
      <c r="A101" s="64"/>
      <c r="B101" s="64"/>
      <c r="C101" s="44" t="s">
        <v>93</v>
      </c>
      <c r="D101" s="45" t="s">
        <v>94</v>
      </c>
      <c r="E101" s="46">
        <v>237300</v>
      </c>
      <c r="F101" s="46">
        <v>5000</v>
      </c>
      <c r="G101" s="46">
        <f>E101+F101</f>
        <v>242300</v>
      </c>
      <c r="H101" s="46">
        <v>118115</v>
      </c>
      <c r="I101" s="46">
        <f t="shared" si="7"/>
        <v>48.74742055303343</v>
      </c>
      <c r="J101" s="42"/>
    </row>
    <row r="102" spans="1:10" ht="18.75" customHeight="1">
      <c r="A102" s="58"/>
      <c r="B102" s="64">
        <v>85219</v>
      </c>
      <c r="C102" s="65"/>
      <c r="D102" s="66" t="s">
        <v>102</v>
      </c>
      <c r="E102" s="67">
        <f>SUM(E103)</f>
        <v>206400</v>
      </c>
      <c r="F102" s="67">
        <f>SUM(F103)</f>
        <v>4350</v>
      </c>
      <c r="G102" s="67">
        <f>SUM(G103)</f>
        <v>210750</v>
      </c>
      <c r="H102" s="67">
        <f>SUM(H103)</f>
        <v>115571</v>
      </c>
      <c r="I102" s="67">
        <f t="shared" si="7"/>
        <v>54.83795966785291</v>
      </c>
      <c r="J102" s="42"/>
    </row>
    <row r="103" spans="1:10" ht="27" customHeight="1">
      <c r="A103" s="58"/>
      <c r="B103" s="58"/>
      <c r="C103" s="44" t="s">
        <v>93</v>
      </c>
      <c r="D103" s="45" t="s">
        <v>94</v>
      </c>
      <c r="E103" s="46">
        <v>206400</v>
      </c>
      <c r="F103" s="46">
        <v>4350</v>
      </c>
      <c r="G103" s="46">
        <f>E103+F103</f>
        <v>210750</v>
      </c>
      <c r="H103" s="46">
        <v>115571</v>
      </c>
      <c r="I103" s="46">
        <f t="shared" si="7"/>
        <v>54.83795966785291</v>
      </c>
      <c r="J103" s="42"/>
    </row>
    <row r="104" spans="1:10" ht="22.5" customHeight="1">
      <c r="A104" s="58"/>
      <c r="B104" s="64">
        <v>85228</v>
      </c>
      <c r="C104" s="65"/>
      <c r="D104" s="66" t="s">
        <v>103</v>
      </c>
      <c r="E104" s="67">
        <f>SUM(E105:E106)</f>
        <v>15050</v>
      </c>
      <c r="F104" s="67">
        <f>SUM(F105:F106)</f>
        <v>0</v>
      </c>
      <c r="G104" s="67">
        <f>SUM(G105:G106)</f>
        <v>15050</v>
      </c>
      <c r="H104" s="67">
        <f>SUM(H105:H106)</f>
        <v>12413.95</v>
      </c>
      <c r="I104" s="67">
        <f t="shared" si="7"/>
        <v>82.48471760797342</v>
      </c>
      <c r="J104" s="42"/>
    </row>
    <row r="105" spans="1:10" ht="18.75" customHeight="1">
      <c r="A105" s="58"/>
      <c r="B105" s="58"/>
      <c r="C105" s="44" t="s">
        <v>21</v>
      </c>
      <c r="D105" s="45" t="s">
        <v>22</v>
      </c>
      <c r="E105" s="46">
        <v>15000</v>
      </c>
      <c r="F105" s="46">
        <v>0</v>
      </c>
      <c r="G105" s="46">
        <f>E105+F105</f>
        <v>15000</v>
      </c>
      <c r="H105" s="46">
        <v>12413.95</v>
      </c>
      <c r="I105" s="46">
        <f t="shared" si="7"/>
        <v>82.75966666666667</v>
      </c>
      <c r="J105" s="42"/>
    </row>
    <row r="106" spans="1:10" ht="30" customHeight="1">
      <c r="A106" s="64"/>
      <c r="B106" s="64"/>
      <c r="C106" s="44" t="s">
        <v>36</v>
      </c>
      <c r="D106" s="45" t="s">
        <v>37</v>
      </c>
      <c r="E106" s="46">
        <v>50</v>
      </c>
      <c r="F106" s="46">
        <v>0</v>
      </c>
      <c r="G106" s="46">
        <f>E106+F106</f>
        <v>50</v>
      </c>
      <c r="H106" s="46">
        <v>0</v>
      </c>
      <c r="I106" s="46">
        <v>0</v>
      </c>
      <c r="J106" s="42"/>
    </row>
    <row r="107" spans="1:10" ht="12.75">
      <c r="A107" s="58"/>
      <c r="B107" s="64">
        <v>85295</v>
      </c>
      <c r="C107" s="65"/>
      <c r="D107" s="66" t="s">
        <v>18</v>
      </c>
      <c r="E107" s="67">
        <f>SUM(E108:E109)</f>
        <v>24700</v>
      </c>
      <c r="F107" s="67">
        <f>SUM(F108:F109)</f>
        <v>9940</v>
      </c>
      <c r="G107" s="67">
        <f>SUM(G108:G109)</f>
        <v>34640</v>
      </c>
      <c r="H107" s="67">
        <f>SUM(H108:H109)</f>
        <v>34682</v>
      </c>
      <c r="I107" s="67">
        <f>H107/G107*100</f>
        <v>100.12124711316397</v>
      </c>
      <c r="J107" s="60">
        <f>SUM(J108:J109)</f>
        <v>9940</v>
      </c>
    </row>
    <row r="108" spans="1:10" ht="17.25" customHeight="1">
      <c r="A108" s="58"/>
      <c r="B108" s="64"/>
      <c r="C108" s="44" t="s">
        <v>26</v>
      </c>
      <c r="D108" s="45" t="s">
        <v>27</v>
      </c>
      <c r="E108" s="46">
        <v>0</v>
      </c>
      <c r="F108" s="46">
        <v>0</v>
      </c>
      <c r="G108" s="46">
        <v>0</v>
      </c>
      <c r="H108" s="46">
        <v>42</v>
      </c>
      <c r="I108" s="46">
        <v>0</v>
      </c>
      <c r="J108" s="42">
        <v>0</v>
      </c>
    </row>
    <row r="109" spans="1:10" ht="23.25" customHeight="1">
      <c r="A109" s="82"/>
      <c r="B109" s="82"/>
      <c r="C109" s="83" t="s">
        <v>93</v>
      </c>
      <c r="D109" s="84" t="s">
        <v>94</v>
      </c>
      <c r="E109" s="85">
        <v>24700</v>
      </c>
      <c r="F109" s="85">
        <v>9940</v>
      </c>
      <c r="G109" s="85">
        <f>E109+F109</f>
        <v>34640</v>
      </c>
      <c r="H109" s="85">
        <v>34640</v>
      </c>
      <c r="I109" s="85">
        <f aca="true" t="shared" si="8" ref="I109:I115">H109/G109*100</f>
        <v>100</v>
      </c>
      <c r="J109" s="42">
        <v>9940</v>
      </c>
    </row>
    <row r="110" spans="1:10" ht="21" customHeight="1">
      <c r="A110" s="48">
        <v>854</v>
      </c>
      <c r="B110" s="49"/>
      <c r="C110" s="50"/>
      <c r="D110" s="51" t="s">
        <v>104</v>
      </c>
      <c r="E110" s="52">
        <f aca="true" t="shared" si="9" ref="E110:H111">E111</f>
        <v>0</v>
      </c>
      <c r="F110" s="52">
        <f t="shared" si="9"/>
        <v>151436</v>
      </c>
      <c r="G110" s="52">
        <f t="shared" si="9"/>
        <v>151436</v>
      </c>
      <c r="H110" s="52">
        <f t="shared" si="9"/>
        <v>151436</v>
      </c>
      <c r="I110" s="94">
        <f t="shared" si="8"/>
        <v>100</v>
      </c>
      <c r="J110" s="37"/>
    </row>
    <row r="111" spans="1:10" ht="17.25" customHeight="1">
      <c r="A111" s="75"/>
      <c r="B111" s="54">
        <v>85415</v>
      </c>
      <c r="C111" s="55"/>
      <c r="D111" s="56" t="s">
        <v>105</v>
      </c>
      <c r="E111" s="57">
        <f t="shared" si="9"/>
        <v>0</v>
      </c>
      <c r="F111" s="57">
        <f t="shared" si="9"/>
        <v>151436</v>
      </c>
      <c r="G111" s="57">
        <f t="shared" si="9"/>
        <v>151436</v>
      </c>
      <c r="H111" s="57">
        <f t="shared" si="9"/>
        <v>151436</v>
      </c>
      <c r="I111" s="57">
        <f t="shared" si="8"/>
        <v>100</v>
      </c>
      <c r="J111" s="42"/>
    </row>
    <row r="112" spans="1:10" ht="24.75" customHeight="1">
      <c r="A112" s="86"/>
      <c r="B112" s="86"/>
      <c r="C112" s="83" t="s">
        <v>93</v>
      </c>
      <c r="D112" s="84" t="s">
        <v>94</v>
      </c>
      <c r="E112" s="85">
        <v>0</v>
      </c>
      <c r="F112" s="85">
        <v>151436</v>
      </c>
      <c r="G112" s="85">
        <f>E112+F112</f>
        <v>151436</v>
      </c>
      <c r="H112" s="85">
        <v>151436</v>
      </c>
      <c r="I112" s="85">
        <f t="shared" si="8"/>
        <v>100</v>
      </c>
      <c r="J112" s="42"/>
    </row>
    <row r="113" spans="1:10" ht="18.75" customHeight="1">
      <c r="A113" s="48">
        <v>900</v>
      </c>
      <c r="B113" s="49"/>
      <c r="C113" s="50"/>
      <c r="D113" s="51" t="s">
        <v>106</v>
      </c>
      <c r="E113" s="52">
        <f>E114+E116</f>
        <v>2000</v>
      </c>
      <c r="F113" s="52">
        <f>F114+F116</f>
        <v>0</v>
      </c>
      <c r="G113" s="52">
        <f>G114+G116</f>
        <v>2000</v>
      </c>
      <c r="H113" s="52">
        <f>H114+H116</f>
        <v>2548</v>
      </c>
      <c r="I113" s="53">
        <f t="shared" si="8"/>
        <v>127.4</v>
      </c>
      <c r="J113" s="37"/>
    </row>
    <row r="114" spans="1:10" ht="23.25" customHeight="1">
      <c r="A114" s="95"/>
      <c r="B114" s="54">
        <v>90020</v>
      </c>
      <c r="C114" s="55"/>
      <c r="D114" s="56" t="s">
        <v>107</v>
      </c>
      <c r="E114" s="57">
        <f>E115</f>
        <v>2000</v>
      </c>
      <c r="F114" s="57">
        <f>F115</f>
        <v>0</v>
      </c>
      <c r="G114" s="57">
        <f>G115</f>
        <v>2000</v>
      </c>
      <c r="H114" s="57">
        <f>H115</f>
        <v>1859.7</v>
      </c>
      <c r="I114" s="57">
        <f t="shared" si="8"/>
        <v>92.98500000000001</v>
      </c>
      <c r="J114" s="42"/>
    </row>
    <row r="115" spans="1:10" ht="17.25" customHeight="1">
      <c r="A115" s="74"/>
      <c r="B115" s="64"/>
      <c r="C115" s="44" t="s">
        <v>108</v>
      </c>
      <c r="D115" s="45" t="s">
        <v>109</v>
      </c>
      <c r="E115" s="46">
        <v>2000</v>
      </c>
      <c r="F115" s="46">
        <v>0</v>
      </c>
      <c r="G115" s="46">
        <f>E115+F115</f>
        <v>2000</v>
      </c>
      <c r="H115" s="46">
        <v>1859.7</v>
      </c>
      <c r="I115" s="46">
        <f t="shared" si="8"/>
        <v>92.98500000000001</v>
      </c>
      <c r="J115" s="42"/>
    </row>
    <row r="116" spans="1:10" ht="12.75">
      <c r="A116" s="74"/>
      <c r="B116" s="64">
        <v>90095</v>
      </c>
      <c r="C116" s="44"/>
      <c r="D116" s="66" t="s">
        <v>18</v>
      </c>
      <c r="E116" s="67">
        <f>SUM(E117:E118)</f>
        <v>0</v>
      </c>
      <c r="F116" s="67">
        <f>SUM(F117:F118)</f>
        <v>0</v>
      </c>
      <c r="G116" s="67">
        <f>SUM(G117:G118)</f>
        <v>0</v>
      </c>
      <c r="H116" s="67">
        <f>SUM(H117:H118)</f>
        <v>688.3</v>
      </c>
      <c r="I116" s="46">
        <v>0</v>
      </c>
      <c r="J116" s="42"/>
    </row>
    <row r="117" spans="1:10" ht="16.5" customHeight="1">
      <c r="A117" s="96"/>
      <c r="B117" s="86"/>
      <c r="C117" s="83" t="s">
        <v>21</v>
      </c>
      <c r="D117" s="84" t="s">
        <v>22</v>
      </c>
      <c r="E117" s="85">
        <v>0</v>
      </c>
      <c r="F117" s="85">
        <v>0</v>
      </c>
      <c r="G117" s="85">
        <f>E117+F117</f>
        <v>0</v>
      </c>
      <c r="H117" s="85">
        <v>2</v>
      </c>
      <c r="I117" s="85">
        <v>0</v>
      </c>
      <c r="J117" s="42"/>
    </row>
    <row r="118" spans="1:10" ht="16.5" customHeight="1">
      <c r="A118" s="96"/>
      <c r="B118" s="86"/>
      <c r="C118" s="83" t="s">
        <v>26</v>
      </c>
      <c r="D118" s="45" t="s">
        <v>27</v>
      </c>
      <c r="E118" s="85">
        <v>0</v>
      </c>
      <c r="F118" s="85">
        <v>0</v>
      </c>
      <c r="G118" s="85">
        <v>0</v>
      </c>
      <c r="H118" s="85">
        <v>686.3</v>
      </c>
      <c r="I118" s="85">
        <v>0</v>
      </c>
      <c r="J118" s="42"/>
    </row>
    <row r="119" spans="1:10" ht="21" customHeight="1">
      <c r="A119" s="48">
        <v>921</v>
      </c>
      <c r="B119" s="97"/>
      <c r="C119" s="98"/>
      <c r="D119" s="51" t="s">
        <v>110</v>
      </c>
      <c r="E119" s="52">
        <f aca="true" t="shared" si="10" ref="E119:H120">SUM(E120)</f>
        <v>0</v>
      </c>
      <c r="F119" s="52">
        <f t="shared" si="10"/>
        <v>0</v>
      </c>
      <c r="G119" s="52">
        <f t="shared" si="10"/>
        <v>0</v>
      </c>
      <c r="H119" s="52">
        <f t="shared" si="10"/>
        <v>120.52</v>
      </c>
      <c r="I119" s="53">
        <v>0</v>
      </c>
      <c r="J119" s="37"/>
    </row>
    <row r="120" spans="1:10" ht="12.75">
      <c r="A120" s="96"/>
      <c r="B120" s="86">
        <v>92195</v>
      </c>
      <c r="C120" s="83"/>
      <c r="D120" s="99" t="s">
        <v>18</v>
      </c>
      <c r="E120" s="91">
        <f t="shared" si="10"/>
        <v>0</v>
      </c>
      <c r="F120" s="91">
        <f t="shared" si="10"/>
        <v>0</v>
      </c>
      <c r="G120" s="91">
        <f t="shared" si="10"/>
        <v>0</v>
      </c>
      <c r="H120" s="91">
        <f t="shared" si="10"/>
        <v>120.52</v>
      </c>
      <c r="I120" s="91">
        <v>0</v>
      </c>
      <c r="J120" s="42"/>
    </row>
    <row r="121" spans="1:10" ht="11.25" customHeight="1">
      <c r="A121" s="100"/>
      <c r="B121" s="101"/>
      <c r="C121" s="102" t="s">
        <v>21</v>
      </c>
      <c r="D121" s="103" t="s">
        <v>22</v>
      </c>
      <c r="E121" s="104">
        <v>0</v>
      </c>
      <c r="F121" s="104">
        <v>0</v>
      </c>
      <c r="G121" s="104">
        <v>0</v>
      </c>
      <c r="H121" s="104">
        <v>120.52</v>
      </c>
      <c r="I121" s="105">
        <v>0</v>
      </c>
      <c r="J121" s="42"/>
    </row>
    <row r="122" spans="1:10" ht="12.75">
      <c r="A122" s="505" t="s">
        <v>111</v>
      </c>
      <c r="B122" s="505"/>
      <c r="C122" s="505"/>
      <c r="D122" s="505"/>
      <c r="E122" s="106">
        <f>SUM(E123,E126,E129,E132)</f>
        <v>4140300</v>
      </c>
      <c r="F122" s="106">
        <f>SUM(F123,F126,F129,F132)</f>
        <v>191948</v>
      </c>
      <c r="G122" s="106">
        <f>SUM(G123,G126,G129,G132)</f>
        <v>4332248</v>
      </c>
      <c r="H122" s="106">
        <f>SUM(H123,H126,H129,H132)</f>
        <v>2204561.45</v>
      </c>
      <c r="I122" s="107">
        <f aca="true" t="shared" si="11" ref="I122:I145">H122/G122*100</f>
        <v>50.88724029649273</v>
      </c>
      <c r="J122" s="106">
        <f>SUM(J123,J126,J129,J132)</f>
        <v>14500</v>
      </c>
    </row>
    <row r="123" spans="1:10" ht="12.75">
      <c r="A123" s="108" t="s">
        <v>15</v>
      </c>
      <c r="B123" s="50"/>
      <c r="C123" s="50"/>
      <c r="D123" s="51" t="s">
        <v>16</v>
      </c>
      <c r="E123" s="52">
        <f aca="true" t="shared" si="12" ref="E123:H124">E124</f>
        <v>0</v>
      </c>
      <c r="F123" s="52">
        <f t="shared" si="12"/>
        <v>101048</v>
      </c>
      <c r="G123" s="52">
        <f t="shared" si="12"/>
        <v>101048</v>
      </c>
      <c r="H123" s="52">
        <f t="shared" si="12"/>
        <v>101047.45</v>
      </c>
      <c r="I123" s="53">
        <f t="shared" si="11"/>
        <v>99.99945570421977</v>
      </c>
      <c r="J123" s="37"/>
    </row>
    <row r="124" spans="1:10" ht="12.75">
      <c r="A124" s="55"/>
      <c r="B124" s="55" t="s">
        <v>17</v>
      </c>
      <c r="C124" s="55"/>
      <c r="D124" s="56" t="s">
        <v>18</v>
      </c>
      <c r="E124" s="57">
        <f t="shared" si="12"/>
        <v>0</v>
      </c>
      <c r="F124" s="57">
        <f t="shared" si="12"/>
        <v>101048</v>
      </c>
      <c r="G124" s="57">
        <f t="shared" si="12"/>
        <v>101048</v>
      </c>
      <c r="H124" s="57">
        <f t="shared" si="12"/>
        <v>101047.45</v>
      </c>
      <c r="I124" s="57">
        <f t="shared" si="11"/>
        <v>99.99945570421977</v>
      </c>
      <c r="J124" s="42"/>
    </row>
    <row r="125" spans="1:10" ht="24" customHeight="1">
      <c r="A125" s="83"/>
      <c r="B125" s="83"/>
      <c r="C125" s="83" t="s">
        <v>112</v>
      </c>
      <c r="D125" s="84" t="s">
        <v>113</v>
      </c>
      <c r="E125" s="85">
        <v>0</v>
      </c>
      <c r="F125" s="85">
        <v>101048</v>
      </c>
      <c r="G125" s="85">
        <f>E125+F125</f>
        <v>101048</v>
      </c>
      <c r="H125" s="85">
        <v>101047.45</v>
      </c>
      <c r="I125" s="85">
        <f t="shared" si="11"/>
        <v>99.99945570421977</v>
      </c>
      <c r="J125" s="42"/>
    </row>
    <row r="126" spans="1:10" ht="12.75">
      <c r="A126" s="48">
        <v>750</v>
      </c>
      <c r="B126" s="49"/>
      <c r="C126" s="50"/>
      <c r="D126" s="51" t="s">
        <v>34</v>
      </c>
      <c r="E126" s="52">
        <f aca="true" t="shared" si="13" ref="E126:H127">SUM(E127)</f>
        <v>82400</v>
      </c>
      <c r="F126" s="52">
        <f t="shared" si="13"/>
        <v>0</v>
      </c>
      <c r="G126" s="52">
        <f t="shared" si="13"/>
        <v>82400</v>
      </c>
      <c r="H126" s="52">
        <f t="shared" si="13"/>
        <v>44328</v>
      </c>
      <c r="I126" s="53">
        <f t="shared" si="11"/>
        <v>53.796116504854375</v>
      </c>
      <c r="J126" s="37"/>
    </row>
    <row r="127" spans="1:10" ht="20.25" customHeight="1">
      <c r="A127" s="54"/>
      <c r="B127" s="54">
        <v>75011</v>
      </c>
      <c r="C127" s="55"/>
      <c r="D127" s="56" t="s">
        <v>35</v>
      </c>
      <c r="E127" s="57">
        <f t="shared" si="13"/>
        <v>82400</v>
      </c>
      <c r="F127" s="57">
        <f t="shared" si="13"/>
        <v>0</v>
      </c>
      <c r="G127" s="57">
        <f t="shared" si="13"/>
        <v>82400</v>
      </c>
      <c r="H127" s="57">
        <f t="shared" si="13"/>
        <v>44328</v>
      </c>
      <c r="I127" s="57">
        <f t="shared" si="11"/>
        <v>53.796116504854375</v>
      </c>
      <c r="J127" s="42"/>
    </row>
    <row r="128" spans="1:10" ht="45" customHeight="1">
      <c r="A128" s="82"/>
      <c r="B128" s="82"/>
      <c r="C128" s="83" t="s">
        <v>112</v>
      </c>
      <c r="D128" s="84" t="s">
        <v>113</v>
      </c>
      <c r="E128" s="85">
        <v>82400</v>
      </c>
      <c r="F128" s="85">
        <v>0</v>
      </c>
      <c r="G128" s="85">
        <f>E128+F128</f>
        <v>82400</v>
      </c>
      <c r="H128" s="85">
        <v>44328</v>
      </c>
      <c r="I128" s="85">
        <f t="shared" si="11"/>
        <v>53.796116504854375</v>
      </c>
      <c r="J128" s="42"/>
    </row>
    <row r="129" spans="1:10" ht="24" customHeight="1">
      <c r="A129" s="48">
        <v>751</v>
      </c>
      <c r="B129" s="49"/>
      <c r="C129" s="50"/>
      <c r="D129" s="51" t="s">
        <v>114</v>
      </c>
      <c r="E129" s="52">
        <f aca="true" t="shared" si="14" ref="E129:H130">SUM(E130)</f>
        <v>1800</v>
      </c>
      <c r="F129" s="52">
        <f t="shared" si="14"/>
        <v>-200</v>
      </c>
      <c r="G129" s="52">
        <f t="shared" si="14"/>
        <v>1600</v>
      </c>
      <c r="H129" s="52">
        <f t="shared" si="14"/>
        <v>801</v>
      </c>
      <c r="I129" s="53">
        <f t="shared" si="11"/>
        <v>50.0625</v>
      </c>
      <c r="J129" s="37"/>
    </row>
    <row r="130" spans="1:10" ht="22.5" customHeight="1">
      <c r="A130" s="75"/>
      <c r="B130" s="54">
        <v>75101</v>
      </c>
      <c r="C130" s="55"/>
      <c r="D130" s="56" t="s">
        <v>115</v>
      </c>
      <c r="E130" s="57">
        <f t="shared" si="14"/>
        <v>1800</v>
      </c>
      <c r="F130" s="57">
        <f t="shared" si="14"/>
        <v>-200</v>
      </c>
      <c r="G130" s="57">
        <f t="shared" si="14"/>
        <v>1600</v>
      </c>
      <c r="H130" s="57">
        <f t="shared" si="14"/>
        <v>801</v>
      </c>
      <c r="I130" s="57">
        <f t="shared" si="11"/>
        <v>50.0625</v>
      </c>
      <c r="J130" s="42"/>
    </row>
    <row r="131" spans="1:10" ht="45.75" customHeight="1">
      <c r="A131" s="82"/>
      <c r="B131" s="82"/>
      <c r="C131" s="83" t="s">
        <v>112</v>
      </c>
      <c r="D131" s="84" t="s">
        <v>113</v>
      </c>
      <c r="E131" s="85">
        <v>1800</v>
      </c>
      <c r="F131" s="85">
        <v>-200</v>
      </c>
      <c r="G131" s="85">
        <f>E131+F131</f>
        <v>1600</v>
      </c>
      <c r="H131" s="85">
        <v>801</v>
      </c>
      <c r="I131" s="85">
        <f t="shared" si="11"/>
        <v>50.0625</v>
      </c>
      <c r="J131" s="42"/>
    </row>
    <row r="132" spans="1:10" ht="12.75">
      <c r="A132" s="48">
        <v>852</v>
      </c>
      <c r="B132" s="49"/>
      <c r="C132" s="50"/>
      <c r="D132" s="51" t="s">
        <v>116</v>
      </c>
      <c r="E132" s="52">
        <f>E133+E135+E137</f>
        <v>4056100</v>
      </c>
      <c r="F132" s="52">
        <f>F133+F135+F137</f>
        <v>91100</v>
      </c>
      <c r="G132" s="52">
        <f>G133+G135+G137</f>
        <v>4147200</v>
      </c>
      <c r="H132" s="52">
        <f>H133+H135+H137</f>
        <v>2058385</v>
      </c>
      <c r="I132" s="53">
        <f t="shared" si="11"/>
        <v>49.63312596450618</v>
      </c>
      <c r="J132" s="59">
        <f>SUM(J133,J135,J137)</f>
        <v>14500</v>
      </c>
    </row>
    <row r="133" spans="1:10" ht="36.75" customHeight="1">
      <c r="A133" s="75"/>
      <c r="B133" s="54">
        <v>85212</v>
      </c>
      <c r="C133" s="55"/>
      <c r="D133" s="56" t="s">
        <v>100</v>
      </c>
      <c r="E133" s="57">
        <f>SUM(E134)</f>
        <v>3824300</v>
      </c>
      <c r="F133" s="57">
        <f>SUM(F134)</f>
        <v>87700</v>
      </c>
      <c r="G133" s="57">
        <f>SUM(G134)</f>
        <v>3912000</v>
      </c>
      <c r="H133" s="57">
        <f>SUM(H134)</f>
        <v>1941292</v>
      </c>
      <c r="I133" s="57">
        <f t="shared" si="11"/>
        <v>49.62402862985685</v>
      </c>
      <c r="J133" s="60">
        <f>SUM(J134)</f>
        <v>14500</v>
      </c>
    </row>
    <row r="134" spans="1:10" ht="48.75" customHeight="1">
      <c r="A134" s="74"/>
      <c r="B134" s="74"/>
      <c r="C134" s="44" t="s">
        <v>112</v>
      </c>
      <c r="D134" s="45" t="s">
        <v>113</v>
      </c>
      <c r="E134" s="46">
        <v>3824300</v>
      </c>
      <c r="F134" s="46">
        <v>87700</v>
      </c>
      <c r="G134" s="46">
        <f>E134+F134</f>
        <v>3912000</v>
      </c>
      <c r="H134" s="46">
        <v>1941292</v>
      </c>
      <c r="I134" s="46">
        <f t="shared" si="11"/>
        <v>49.62402862985685</v>
      </c>
      <c r="J134" s="42">
        <v>14500</v>
      </c>
    </row>
    <row r="135" spans="1:10" ht="30" customHeight="1">
      <c r="A135" s="64"/>
      <c r="B135" s="64">
        <v>85213</v>
      </c>
      <c r="C135" s="65"/>
      <c r="D135" s="66" t="s">
        <v>117</v>
      </c>
      <c r="E135" s="67">
        <f>SUM(E136)</f>
        <v>41500</v>
      </c>
      <c r="F135" s="67">
        <f>SUM(F136)</f>
        <v>0</v>
      </c>
      <c r="G135" s="67">
        <f>SUM(G136)</f>
        <v>41500</v>
      </c>
      <c r="H135" s="67">
        <f>SUM(H136)</f>
        <v>20748</v>
      </c>
      <c r="I135" s="67">
        <f t="shared" si="11"/>
        <v>49.99518072289157</v>
      </c>
      <c r="J135" s="60"/>
    </row>
    <row r="136" spans="1:10" ht="35.25" customHeight="1">
      <c r="A136" s="109"/>
      <c r="B136" s="109"/>
      <c r="C136" s="110" t="s">
        <v>112</v>
      </c>
      <c r="D136" s="111" t="s">
        <v>113</v>
      </c>
      <c r="E136" s="112">
        <v>41500</v>
      </c>
      <c r="F136" s="112">
        <v>0</v>
      </c>
      <c r="G136" s="112">
        <f>E136+F136</f>
        <v>41500</v>
      </c>
      <c r="H136" s="112">
        <v>20748</v>
      </c>
      <c r="I136" s="112">
        <f t="shared" si="11"/>
        <v>49.99518072289157</v>
      </c>
      <c r="J136" s="42"/>
    </row>
    <row r="137" spans="1:10" ht="26.25" customHeight="1">
      <c r="A137" s="58"/>
      <c r="B137" s="64">
        <v>85214</v>
      </c>
      <c r="C137" s="65"/>
      <c r="D137" s="66" t="s">
        <v>101</v>
      </c>
      <c r="E137" s="67">
        <f>SUM(E138)</f>
        <v>190300</v>
      </c>
      <c r="F137" s="67">
        <f>SUM(F138)</f>
        <v>3400</v>
      </c>
      <c r="G137" s="67">
        <f>SUM(G138)</f>
        <v>193700</v>
      </c>
      <c r="H137" s="67">
        <f>SUM(H138)</f>
        <v>96345</v>
      </c>
      <c r="I137" s="67">
        <f t="shared" si="11"/>
        <v>49.7392875580795</v>
      </c>
      <c r="J137" s="60"/>
    </row>
    <row r="138" spans="1:10" ht="36" customHeight="1">
      <c r="A138" s="58"/>
      <c r="B138" s="58"/>
      <c r="C138" s="44" t="s">
        <v>112</v>
      </c>
      <c r="D138" s="45" t="s">
        <v>113</v>
      </c>
      <c r="E138" s="46">
        <v>190300</v>
      </c>
      <c r="F138" s="46">
        <v>3400</v>
      </c>
      <c r="G138" s="46">
        <f>E138+F138</f>
        <v>193700</v>
      </c>
      <c r="H138" s="46">
        <v>96345</v>
      </c>
      <c r="I138" s="46">
        <f t="shared" si="11"/>
        <v>49.7392875580795</v>
      </c>
      <c r="J138" s="42"/>
    </row>
    <row r="139" spans="1:10" ht="15.75">
      <c r="A139" s="504" t="s">
        <v>118</v>
      </c>
      <c r="B139" s="504"/>
      <c r="C139" s="504"/>
      <c r="D139" s="504"/>
      <c r="E139" s="29">
        <f>SUM(E140,E143,E147,E151,E157)</f>
        <v>421000</v>
      </c>
      <c r="F139" s="29">
        <f>SUM(F140,F143,F147,F151,F157)</f>
        <v>1431000</v>
      </c>
      <c r="G139" s="29">
        <f>SUM(G140,G143,G147,G151,G157)</f>
        <v>1852000</v>
      </c>
      <c r="H139" s="29">
        <f>SUM(H140,H143,H147,H151,H157)</f>
        <v>564767.5</v>
      </c>
      <c r="I139" s="30">
        <f t="shared" si="11"/>
        <v>30.495005399568036</v>
      </c>
      <c r="J139" s="29">
        <f>SUM(J140,J143,J147,J151,J154,J157)</f>
        <v>32500</v>
      </c>
    </row>
    <row r="140" spans="1:10" ht="12.75">
      <c r="A140" s="31" t="s">
        <v>15</v>
      </c>
      <c r="B140" s="32"/>
      <c r="C140" s="33"/>
      <c r="D140" s="34" t="s">
        <v>16</v>
      </c>
      <c r="E140" s="35">
        <f>E141</f>
        <v>21000</v>
      </c>
      <c r="F140" s="35">
        <f>F141</f>
        <v>0</v>
      </c>
      <c r="G140" s="35">
        <f>G141</f>
        <v>21000</v>
      </c>
      <c r="H140" s="35">
        <f>H141</f>
        <v>0</v>
      </c>
      <c r="I140" s="36">
        <f t="shared" si="11"/>
        <v>0</v>
      </c>
      <c r="J140" s="37"/>
    </row>
    <row r="141" spans="1:10" ht="12.75">
      <c r="A141" s="38"/>
      <c r="B141" s="38" t="s">
        <v>17</v>
      </c>
      <c r="C141" s="38"/>
      <c r="D141" s="39" t="s">
        <v>18</v>
      </c>
      <c r="E141" s="40">
        <f>SUM(E142:E142)</f>
        <v>21000</v>
      </c>
      <c r="F141" s="40">
        <f>SUM(F142:F142)</f>
        <v>0</v>
      </c>
      <c r="G141" s="40">
        <f>SUM(G142:G142)</f>
        <v>21000</v>
      </c>
      <c r="H141" s="40">
        <f>SUM(H142:H142)</f>
        <v>0</v>
      </c>
      <c r="I141" s="41">
        <f t="shared" si="11"/>
        <v>0</v>
      </c>
      <c r="J141" s="42"/>
    </row>
    <row r="142" spans="1:10" ht="22.5" customHeight="1">
      <c r="A142" s="43"/>
      <c r="B142" s="43"/>
      <c r="C142" s="44" t="s">
        <v>119</v>
      </c>
      <c r="D142" s="45" t="s">
        <v>120</v>
      </c>
      <c r="E142" s="46">
        <v>21000</v>
      </c>
      <c r="F142" s="46">
        <v>0</v>
      </c>
      <c r="G142" s="46">
        <f>E142+F142</f>
        <v>21000</v>
      </c>
      <c r="H142" s="46">
        <v>0</v>
      </c>
      <c r="I142" s="46">
        <f t="shared" si="11"/>
        <v>0</v>
      </c>
      <c r="J142" s="42"/>
    </row>
    <row r="143" spans="1:10" ht="12.75">
      <c r="A143" s="48">
        <v>600</v>
      </c>
      <c r="B143" s="49"/>
      <c r="C143" s="50"/>
      <c r="D143" s="51" t="s">
        <v>24</v>
      </c>
      <c r="E143" s="52">
        <f>E144</f>
        <v>0</v>
      </c>
      <c r="F143" s="52">
        <f>F144</f>
        <v>315000</v>
      </c>
      <c r="G143" s="52">
        <f>G144</f>
        <v>315000</v>
      </c>
      <c r="H143" s="52">
        <f>H144</f>
        <v>0</v>
      </c>
      <c r="I143" s="53">
        <f t="shared" si="11"/>
        <v>0</v>
      </c>
      <c r="J143" s="59">
        <f>SUM(J144)</f>
        <v>28000</v>
      </c>
    </row>
    <row r="144" spans="1:10" ht="22.5" customHeight="1">
      <c r="A144" s="54"/>
      <c r="B144" s="54">
        <v>60016</v>
      </c>
      <c r="C144" s="55"/>
      <c r="D144" s="56" t="s">
        <v>25</v>
      </c>
      <c r="E144" s="57">
        <f>SUM(E145:E145)</f>
        <v>0</v>
      </c>
      <c r="F144" s="57">
        <f>SUM(F145:F145)</f>
        <v>315000</v>
      </c>
      <c r="G144" s="57">
        <f>SUM(G145:G145)</f>
        <v>315000</v>
      </c>
      <c r="H144" s="57">
        <f>SUM(H145:H145)</f>
        <v>0</v>
      </c>
      <c r="I144" s="57">
        <f t="shared" si="11"/>
        <v>0</v>
      </c>
      <c r="J144" s="60">
        <f>SUM(J145:J146)</f>
        <v>28000</v>
      </c>
    </row>
    <row r="145" spans="1:10" ht="36.75" customHeight="1">
      <c r="A145" s="82"/>
      <c r="B145" s="82"/>
      <c r="C145" s="83" t="s">
        <v>121</v>
      </c>
      <c r="D145" s="84" t="s">
        <v>122</v>
      </c>
      <c r="E145" s="85">
        <v>0</v>
      </c>
      <c r="F145" s="85">
        <v>315000</v>
      </c>
      <c r="G145" s="85">
        <f>E145+F145</f>
        <v>315000</v>
      </c>
      <c r="H145" s="85">
        <v>0</v>
      </c>
      <c r="I145" s="85">
        <f t="shared" si="11"/>
        <v>0</v>
      </c>
      <c r="J145" s="42"/>
    </row>
    <row r="146" spans="1:10" ht="44.25" customHeight="1">
      <c r="A146" s="54"/>
      <c r="B146" s="54"/>
      <c r="C146" s="61" t="s">
        <v>123</v>
      </c>
      <c r="D146" s="62" t="s">
        <v>124</v>
      </c>
      <c r="E146" s="63"/>
      <c r="F146" s="63"/>
      <c r="G146" s="63"/>
      <c r="H146" s="63"/>
      <c r="I146" s="57"/>
      <c r="J146" s="42">
        <v>28000</v>
      </c>
    </row>
    <row r="147" spans="1:10" ht="12.75">
      <c r="A147" s="48">
        <v>700</v>
      </c>
      <c r="B147" s="49"/>
      <c r="C147" s="50"/>
      <c r="D147" s="51" t="s">
        <v>28</v>
      </c>
      <c r="E147" s="52">
        <f>SUM(E148)</f>
        <v>400000</v>
      </c>
      <c r="F147" s="52">
        <f>SUM(F148)</f>
        <v>0</v>
      </c>
      <c r="G147" s="52">
        <f>SUM(G148)</f>
        <v>400000</v>
      </c>
      <c r="H147" s="52">
        <f>SUM(H148)</f>
        <v>114767.5</v>
      </c>
      <c r="I147" s="53">
        <f aca="true" t="shared" si="15" ref="I147:I153">H147/G147*100</f>
        <v>28.691875</v>
      </c>
      <c r="J147" s="37"/>
    </row>
    <row r="148" spans="1:10" ht="23.25" customHeight="1">
      <c r="A148" s="54"/>
      <c r="B148" s="54">
        <v>70005</v>
      </c>
      <c r="C148" s="55"/>
      <c r="D148" s="56" t="s">
        <v>29</v>
      </c>
      <c r="E148" s="57">
        <f>SUM(E149:E150)</f>
        <v>400000</v>
      </c>
      <c r="F148" s="57">
        <f>SUM(F149:F150)</f>
        <v>0</v>
      </c>
      <c r="G148" s="57">
        <f>SUM(G149:G150)</f>
        <v>400000</v>
      </c>
      <c r="H148" s="57">
        <f>SUM(H149:H150)</f>
        <v>114767.5</v>
      </c>
      <c r="I148" s="57">
        <f t="shared" si="15"/>
        <v>28.691875</v>
      </c>
      <c r="J148" s="42"/>
    </row>
    <row r="149" spans="1:10" ht="22.5" customHeight="1">
      <c r="A149" s="58"/>
      <c r="B149" s="58"/>
      <c r="C149" s="44" t="s">
        <v>119</v>
      </c>
      <c r="D149" s="45" t="s">
        <v>125</v>
      </c>
      <c r="E149" s="46">
        <v>70000</v>
      </c>
      <c r="F149" s="46">
        <v>0</v>
      </c>
      <c r="G149" s="46">
        <f>E149+F149</f>
        <v>70000</v>
      </c>
      <c r="H149" s="46">
        <v>114767.5</v>
      </c>
      <c r="I149" s="46">
        <f t="shared" si="15"/>
        <v>163.95357142857142</v>
      </c>
      <c r="J149" s="42"/>
    </row>
    <row r="150" spans="1:10" ht="16.5" customHeight="1">
      <c r="A150" s="58"/>
      <c r="B150" s="58"/>
      <c r="C150" s="44" t="s">
        <v>126</v>
      </c>
      <c r="D150" s="45" t="s">
        <v>127</v>
      </c>
      <c r="E150" s="46">
        <v>330000</v>
      </c>
      <c r="F150" s="46">
        <v>0</v>
      </c>
      <c r="G150" s="46">
        <f>E150+F150</f>
        <v>330000</v>
      </c>
      <c r="H150" s="46">
        <v>0</v>
      </c>
      <c r="I150" s="46">
        <f t="shared" si="15"/>
        <v>0</v>
      </c>
      <c r="J150" s="42"/>
    </row>
    <row r="151" spans="1:10" ht="12.75">
      <c r="A151" s="48">
        <v>801</v>
      </c>
      <c r="B151" s="49"/>
      <c r="C151" s="50"/>
      <c r="D151" s="51" t="s">
        <v>91</v>
      </c>
      <c r="E151" s="52">
        <f>SUM(E152)</f>
        <v>0</v>
      </c>
      <c r="F151" s="52">
        <f>SUM(F152)</f>
        <v>450000</v>
      </c>
      <c r="G151" s="52">
        <f>SUM(G152)</f>
        <v>450000</v>
      </c>
      <c r="H151" s="52">
        <f>SUM(H152)</f>
        <v>450000</v>
      </c>
      <c r="I151" s="53">
        <f t="shared" si="15"/>
        <v>100</v>
      </c>
      <c r="J151" s="37"/>
    </row>
    <row r="152" spans="1:10" ht="12.75">
      <c r="A152" s="54"/>
      <c r="B152" s="54">
        <v>80101</v>
      </c>
      <c r="C152" s="55"/>
      <c r="D152" s="56" t="s">
        <v>92</v>
      </c>
      <c r="E152" s="57">
        <f>SUM(E153:E153)</f>
        <v>0</v>
      </c>
      <c r="F152" s="57">
        <f>SUM(F153:F153)</f>
        <v>450000</v>
      </c>
      <c r="G152" s="57">
        <f>SUM(G153:G153)</f>
        <v>450000</v>
      </c>
      <c r="H152" s="57">
        <f>SUM(H153:H153)</f>
        <v>450000</v>
      </c>
      <c r="I152" s="57">
        <f t="shared" si="15"/>
        <v>100</v>
      </c>
      <c r="J152" s="42"/>
    </row>
    <row r="153" spans="1:10" ht="36" customHeight="1">
      <c r="A153" s="58"/>
      <c r="B153" s="58"/>
      <c r="C153" s="44" t="s">
        <v>128</v>
      </c>
      <c r="D153" s="45" t="s">
        <v>129</v>
      </c>
      <c r="E153" s="46">
        <v>0</v>
      </c>
      <c r="F153" s="46">
        <v>450000</v>
      </c>
      <c r="G153" s="46">
        <f>E153+F153</f>
        <v>450000</v>
      </c>
      <c r="H153" s="46">
        <v>450000</v>
      </c>
      <c r="I153" s="63">
        <f t="shared" si="15"/>
        <v>100</v>
      </c>
      <c r="J153" s="42"/>
    </row>
    <row r="154" spans="1:10" s="118" customFormat="1" ht="16.5" customHeight="1">
      <c r="A154" s="113">
        <v>852</v>
      </c>
      <c r="B154" s="113"/>
      <c r="C154" s="114"/>
      <c r="D154" s="115" t="s">
        <v>116</v>
      </c>
      <c r="E154" s="116"/>
      <c r="F154" s="116"/>
      <c r="G154" s="116"/>
      <c r="H154" s="116"/>
      <c r="I154" s="117"/>
      <c r="J154" s="59">
        <f>SUM(J155)</f>
        <v>4500</v>
      </c>
    </row>
    <row r="155" spans="1:10" s="120" customFormat="1" ht="32.25" customHeight="1">
      <c r="A155" s="64"/>
      <c r="B155" s="64">
        <v>85212</v>
      </c>
      <c r="C155" s="65"/>
      <c r="D155" s="66" t="s">
        <v>100</v>
      </c>
      <c r="E155" s="67"/>
      <c r="F155" s="67"/>
      <c r="G155" s="67"/>
      <c r="H155" s="67"/>
      <c r="I155" s="57"/>
      <c r="J155" s="119">
        <f>SUM(J156)</f>
        <v>4500</v>
      </c>
    </row>
    <row r="156" spans="1:10" s="122" customFormat="1" ht="40.5" customHeight="1">
      <c r="A156" s="58"/>
      <c r="B156" s="58"/>
      <c r="C156" s="44" t="s">
        <v>130</v>
      </c>
      <c r="D156" s="45" t="s">
        <v>131</v>
      </c>
      <c r="E156" s="46"/>
      <c r="F156" s="46"/>
      <c r="G156" s="46"/>
      <c r="H156" s="46"/>
      <c r="I156" s="63"/>
      <c r="J156" s="121">
        <v>4500</v>
      </c>
    </row>
    <row r="157" spans="1:10" ht="12.75">
      <c r="A157" s="48">
        <v>926</v>
      </c>
      <c r="B157" s="97"/>
      <c r="C157" s="98"/>
      <c r="D157" s="51" t="s">
        <v>132</v>
      </c>
      <c r="E157" s="52">
        <f>SUM(E158)</f>
        <v>0</v>
      </c>
      <c r="F157" s="52">
        <f>SUM(F158)</f>
        <v>666000</v>
      </c>
      <c r="G157" s="52">
        <f>SUM(G158)</f>
        <v>666000</v>
      </c>
      <c r="H157" s="52">
        <f>SUM(H158)</f>
        <v>0</v>
      </c>
      <c r="I157" s="94">
        <v>0</v>
      </c>
      <c r="J157" s="37"/>
    </row>
    <row r="158" spans="1:10" ht="12.75">
      <c r="A158" s="95"/>
      <c r="B158" s="54">
        <v>92601</v>
      </c>
      <c r="C158" s="61"/>
      <c r="D158" s="56" t="s">
        <v>133</v>
      </c>
      <c r="E158" s="57">
        <f>SUM(E159:E160)</f>
        <v>0</v>
      </c>
      <c r="F158" s="57">
        <f>SUM(F159:F160)</f>
        <v>666000</v>
      </c>
      <c r="G158" s="57">
        <f>SUM(G159:G160)</f>
        <v>666000</v>
      </c>
      <c r="H158" s="57">
        <f>SUM(H159:H160)</f>
        <v>0</v>
      </c>
      <c r="I158" s="123">
        <v>0</v>
      </c>
      <c r="J158" s="42"/>
    </row>
    <row r="159" spans="1:10" ht="45.75" customHeight="1">
      <c r="A159" s="96"/>
      <c r="B159" s="86"/>
      <c r="C159" s="83" t="s">
        <v>123</v>
      </c>
      <c r="D159" s="84" t="s">
        <v>124</v>
      </c>
      <c r="E159" s="85">
        <v>0</v>
      </c>
      <c r="F159" s="85">
        <v>333000</v>
      </c>
      <c r="G159" s="85">
        <f>E159+F159</f>
        <v>333000</v>
      </c>
      <c r="H159" s="85">
        <v>0</v>
      </c>
      <c r="I159" s="85">
        <v>0</v>
      </c>
      <c r="J159" s="42"/>
    </row>
    <row r="160" spans="1:10" ht="32.25" customHeight="1">
      <c r="A160" s="100"/>
      <c r="B160" s="101"/>
      <c r="C160" s="102" t="s">
        <v>134</v>
      </c>
      <c r="D160" s="103" t="s">
        <v>135</v>
      </c>
      <c r="E160" s="104">
        <v>0</v>
      </c>
      <c r="F160" s="104">
        <v>333000</v>
      </c>
      <c r="G160" s="104">
        <f>E160+F160</f>
        <v>333000</v>
      </c>
      <c r="H160" s="104">
        <v>0</v>
      </c>
      <c r="I160" s="105">
        <v>0</v>
      </c>
      <c r="J160" s="42"/>
    </row>
    <row r="161" spans="1:10" ht="12.75">
      <c r="A161" s="506" t="s">
        <v>136</v>
      </c>
      <c r="B161" s="506"/>
      <c r="C161" s="506"/>
      <c r="D161" s="506"/>
      <c r="E161" s="124">
        <f>SUM(E139,E5)</f>
        <v>22239000</v>
      </c>
      <c r="F161" s="124">
        <f>SUM(F139,F5)</f>
        <v>2668787</v>
      </c>
      <c r="G161" s="124">
        <f>SUM(G139,G5)</f>
        <v>24907787</v>
      </c>
      <c r="H161" s="124">
        <f>SUM(H139,H5)</f>
        <v>13570745.959999997</v>
      </c>
      <c r="I161" s="125">
        <f>H161/G161*100</f>
        <v>54.483948975475</v>
      </c>
      <c r="J161" s="124">
        <f>SUM(J139,J5)</f>
        <v>162321</v>
      </c>
    </row>
    <row r="162" ht="12.75">
      <c r="J162"/>
    </row>
    <row r="163" ht="12.75">
      <c r="J163"/>
    </row>
    <row r="164" ht="12.75">
      <c r="J164"/>
    </row>
    <row r="165" ht="12.75">
      <c r="J165"/>
    </row>
    <row r="166" spans="2:10" ht="24">
      <c r="B166" s="126" t="s">
        <v>137</v>
      </c>
      <c r="C166" s="127" t="s">
        <v>3</v>
      </c>
      <c r="D166" s="128" t="s">
        <v>4</v>
      </c>
      <c r="E166" s="129" t="s">
        <v>138</v>
      </c>
      <c r="F166" s="130" t="s">
        <v>139</v>
      </c>
      <c r="G166" s="131" t="s">
        <v>7</v>
      </c>
      <c r="H166" s="130" t="s">
        <v>8</v>
      </c>
      <c r="I166" s="132" t="s">
        <v>9</v>
      </c>
      <c r="J166" s="42"/>
    </row>
    <row r="167" spans="2:10" ht="15.75">
      <c r="B167" s="133">
        <v>1</v>
      </c>
      <c r="C167" s="134" t="s">
        <v>140</v>
      </c>
      <c r="D167" s="135">
        <v>3</v>
      </c>
      <c r="E167" s="136">
        <v>4</v>
      </c>
      <c r="F167" s="137">
        <v>5</v>
      </c>
      <c r="G167" s="138">
        <v>6</v>
      </c>
      <c r="H167" s="26">
        <v>7</v>
      </c>
      <c r="I167" s="139">
        <v>8</v>
      </c>
      <c r="J167" s="42"/>
    </row>
    <row r="168" spans="2:10" ht="12.75">
      <c r="B168" s="140"/>
      <c r="C168" s="141"/>
      <c r="D168" s="142" t="s">
        <v>141</v>
      </c>
      <c r="E168" s="143">
        <f>E169+E183+E186+E204+E210+E218+E264+E283+E290+E293+E296+E424+E440+E468+E483+E507+E519</f>
        <v>27472345</v>
      </c>
      <c r="F168" s="143">
        <f>F169+F183+F186+F204+F210+F218+F264+F283+F290+F293+F296+F424+F440+F468+F483+F507+F519</f>
        <v>3020739</v>
      </c>
      <c r="G168" s="143">
        <f>G169+G183+G186+G204+G210+G218+G264+G283+G290+G293+G296+G424+G440+G468+G483+G507+G519</f>
        <v>30493084</v>
      </c>
      <c r="H168" s="143">
        <f>H169+H183+H186+H204+H210+H218+H264+H283+H290+H293+H296+H424+H440+H468+H483+H507+H519</f>
        <v>8603827.09</v>
      </c>
      <c r="I168" s="143">
        <f>H168/G168*100</f>
        <v>28.215667165708787</v>
      </c>
      <c r="J168" s="143">
        <f>J169+J183+J186+J204+J210+J218+J264+J283+J290+J293+J296+J424+J440+J468+J483+J507+J519</f>
        <v>143321</v>
      </c>
    </row>
    <row r="169" spans="2:10" ht="12.75">
      <c r="B169" s="144" t="s">
        <v>15</v>
      </c>
      <c r="C169" s="145"/>
      <c r="D169" s="146" t="s">
        <v>16</v>
      </c>
      <c r="E169" s="52">
        <f>E170+E174+E179</f>
        <v>700668</v>
      </c>
      <c r="F169" s="52">
        <f>F170+F174+F179</f>
        <v>-512000</v>
      </c>
      <c r="G169" s="52">
        <f>G170+G174+G179</f>
        <v>188668</v>
      </c>
      <c r="H169" s="52">
        <f>H170+H174+H179</f>
        <v>25447.22</v>
      </c>
      <c r="I169" s="52">
        <f>I170+I174+I179</f>
        <v>53.9082600159353</v>
      </c>
      <c r="J169" s="59">
        <f>SUM(J170,J174,J176,J179)</f>
        <v>12200</v>
      </c>
    </row>
    <row r="170" spans="2:10" ht="12.75">
      <c r="B170" s="147" t="s">
        <v>142</v>
      </c>
      <c r="C170" s="148"/>
      <c r="D170" s="149" t="s">
        <v>143</v>
      </c>
      <c r="E170" s="150">
        <f>SUM(E171:E173)</f>
        <v>683000</v>
      </c>
      <c r="F170" s="150">
        <f>SUM(F171:F173)</f>
        <v>-512000</v>
      </c>
      <c r="G170" s="150">
        <f>SUM(G171:G173)</f>
        <v>171000</v>
      </c>
      <c r="H170" s="150">
        <f>SUM(H171:H173)</f>
        <v>23574.32</v>
      </c>
      <c r="I170" s="150">
        <f>(H170/G170)*100</f>
        <v>13.786152046783625</v>
      </c>
      <c r="J170" s="42"/>
    </row>
    <row r="171" spans="2:10" ht="12.75">
      <c r="B171" s="151"/>
      <c r="C171" s="152">
        <v>4300</v>
      </c>
      <c r="D171" s="153" t="s">
        <v>144</v>
      </c>
      <c r="E171" s="154">
        <v>0</v>
      </c>
      <c r="F171" s="155">
        <v>41000</v>
      </c>
      <c r="G171" s="154">
        <v>41000</v>
      </c>
      <c r="H171" s="156">
        <v>23574.32</v>
      </c>
      <c r="I171" s="154">
        <f>(H171/G171)*100</f>
        <v>57.49834146341464</v>
      </c>
      <c r="J171" s="42"/>
    </row>
    <row r="172" spans="2:10" ht="12.75">
      <c r="B172" s="151"/>
      <c r="C172" s="152">
        <v>6050</v>
      </c>
      <c r="D172" s="153" t="s">
        <v>145</v>
      </c>
      <c r="E172" s="154">
        <v>0</v>
      </c>
      <c r="F172" s="155">
        <v>100000</v>
      </c>
      <c r="G172" s="154">
        <v>100000</v>
      </c>
      <c r="H172" s="156">
        <v>0</v>
      </c>
      <c r="I172" s="154">
        <f>(H172/G172)*100</f>
        <v>0</v>
      </c>
      <c r="J172" s="42"/>
    </row>
    <row r="173" spans="2:10" ht="12.75">
      <c r="B173" s="151"/>
      <c r="C173" s="152">
        <v>6659</v>
      </c>
      <c r="D173" s="153" t="s">
        <v>145</v>
      </c>
      <c r="E173" s="154">
        <v>683000</v>
      </c>
      <c r="F173" s="155">
        <v>-653000</v>
      </c>
      <c r="G173" s="154">
        <v>30000</v>
      </c>
      <c r="H173" s="156">
        <v>0</v>
      </c>
      <c r="I173" s="154">
        <f>(H173/G173)*100</f>
        <v>0</v>
      </c>
      <c r="J173" s="42"/>
    </row>
    <row r="174" spans="2:10" ht="12.75">
      <c r="B174" s="147" t="s">
        <v>146</v>
      </c>
      <c r="C174" s="148"/>
      <c r="D174" s="157" t="s">
        <v>147</v>
      </c>
      <c r="E174" s="150">
        <f>SUM(E175)</f>
        <v>4668</v>
      </c>
      <c r="F174" s="150">
        <f>SUM(F175)</f>
        <v>0</v>
      </c>
      <c r="G174" s="150">
        <f>SUM(G175)</f>
        <v>4668</v>
      </c>
      <c r="H174" s="150">
        <f>SUM(H175)</f>
        <v>1872.9</v>
      </c>
      <c r="I174" s="150">
        <f>SUM(I175)</f>
        <v>40.12210796915167</v>
      </c>
      <c r="J174" s="42"/>
    </row>
    <row r="175" spans="2:10" ht="22.5">
      <c r="B175" s="151"/>
      <c r="C175" s="152">
        <v>2850</v>
      </c>
      <c r="D175" s="153" t="s">
        <v>148</v>
      </c>
      <c r="E175" s="154">
        <v>4668</v>
      </c>
      <c r="F175" s="155">
        <v>0</v>
      </c>
      <c r="G175" s="154">
        <v>4668</v>
      </c>
      <c r="H175" s="156">
        <v>1872.9</v>
      </c>
      <c r="I175" s="154">
        <f>(H175/G175)*100</f>
        <v>40.12210796915167</v>
      </c>
      <c r="J175" s="42"/>
    </row>
    <row r="176" spans="2:10" s="90" customFormat="1" ht="12.75">
      <c r="B176" s="147" t="s">
        <v>149</v>
      </c>
      <c r="C176" s="148"/>
      <c r="D176" s="149" t="s">
        <v>150</v>
      </c>
      <c r="E176" s="150"/>
      <c r="F176" s="158"/>
      <c r="G176" s="150"/>
      <c r="H176" s="107"/>
      <c r="I176" s="150"/>
      <c r="J176" s="60">
        <f>SUM(J177)</f>
        <v>12200</v>
      </c>
    </row>
    <row r="177" spans="2:10" ht="12.75">
      <c r="B177" s="151"/>
      <c r="C177" s="152">
        <v>4300</v>
      </c>
      <c r="D177" s="153" t="s">
        <v>144</v>
      </c>
      <c r="E177" s="154"/>
      <c r="F177" s="155"/>
      <c r="G177" s="154"/>
      <c r="H177" s="156"/>
      <c r="I177" s="154"/>
      <c r="J177" s="42">
        <v>12200</v>
      </c>
    </row>
    <row r="178" spans="2:10" ht="12.75">
      <c r="B178" s="151"/>
      <c r="C178" s="152"/>
      <c r="D178" s="153"/>
      <c r="E178" s="154"/>
      <c r="F178" s="155"/>
      <c r="G178" s="154"/>
      <c r="H178" s="156"/>
      <c r="I178" s="154"/>
      <c r="J178" s="42"/>
    </row>
    <row r="179" spans="2:10" ht="12.75">
      <c r="B179" s="159" t="s">
        <v>17</v>
      </c>
      <c r="C179" s="160"/>
      <c r="D179" s="161" t="s">
        <v>18</v>
      </c>
      <c r="E179" s="162">
        <f>SUM(E180:E182)</f>
        <v>13000</v>
      </c>
      <c r="F179" s="162">
        <f>SUM(F180:F182)</f>
        <v>0</v>
      </c>
      <c r="G179" s="162">
        <f>SUM(G180:G182)</f>
        <v>13000</v>
      </c>
      <c r="H179" s="162">
        <f>SUM(H180:H182)</f>
        <v>0</v>
      </c>
      <c r="I179" s="150">
        <f>(H179/G179)*100</f>
        <v>0</v>
      </c>
      <c r="J179" s="42"/>
    </row>
    <row r="180" spans="2:10" ht="12.75">
      <c r="B180" s="151"/>
      <c r="C180" s="152">
        <v>4210</v>
      </c>
      <c r="D180" s="153" t="s">
        <v>151</v>
      </c>
      <c r="E180" s="154">
        <v>1000</v>
      </c>
      <c r="F180" s="155">
        <v>0</v>
      </c>
      <c r="G180" s="154">
        <v>1000</v>
      </c>
      <c r="H180" s="156">
        <v>0</v>
      </c>
      <c r="I180" s="154">
        <f>(H180/G180)*100</f>
        <v>0</v>
      </c>
      <c r="J180" s="42"/>
    </row>
    <row r="181" spans="2:10" ht="12.75">
      <c r="B181" s="151"/>
      <c r="C181" s="152">
        <v>4300</v>
      </c>
      <c r="D181" s="153" t="s">
        <v>144</v>
      </c>
      <c r="E181" s="154">
        <v>10000</v>
      </c>
      <c r="F181" s="155">
        <v>0</v>
      </c>
      <c r="G181" s="154">
        <v>10000</v>
      </c>
      <c r="H181" s="156">
        <v>0</v>
      </c>
      <c r="I181" s="154">
        <f>(H181/G181)*100</f>
        <v>0</v>
      </c>
      <c r="J181" s="42"/>
    </row>
    <row r="182" spans="2:10" ht="12.75">
      <c r="B182" s="151"/>
      <c r="C182" s="152">
        <v>4430</v>
      </c>
      <c r="D182" s="153" t="s">
        <v>152</v>
      </c>
      <c r="E182" s="154">
        <v>2000</v>
      </c>
      <c r="F182" s="155">
        <v>0</v>
      </c>
      <c r="G182" s="154">
        <v>2000</v>
      </c>
      <c r="H182" s="156">
        <v>0</v>
      </c>
      <c r="I182" s="154">
        <f>(H182/G182)*100</f>
        <v>0</v>
      </c>
      <c r="J182" s="42"/>
    </row>
    <row r="183" spans="2:10" ht="12.75">
      <c r="B183" s="48">
        <v>500</v>
      </c>
      <c r="C183" s="49"/>
      <c r="D183" s="51" t="s">
        <v>23</v>
      </c>
      <c r="E183" s="52">
        <f>SUM(E184)</f>
        <v>13000</v>
      </c>
      <c r="F183" s="52">
        <f>SUM(F184)</f>
        <v>0</v>
      </c>
      <c r="G183" s="52">
        <f>SUM(G184)</f>
        <v>13000</v>
      </c>
      <c r="H183" s="52">
        <f>SUM(H184)</f>
        <v>7898.47</v>
      </c>
      <c r="I183" s="52">
        <f>SUM(I184)</f>
        <v>60.75746153846154</v>
      </c>
      <c r="J183" s="42"/>
    </row>
    <row r="184" spans="2:10" ht="12.75">
      <c r="B184" s="163">
        <v>50095</v>
      </c>
      <c r="C184" s="163"/>
      <c r="D184" s="164" t="s">
        <v>18</v>
      </c>
      <c r="E184" s="165">
        <f>SUM(E185)</f>
        <v>13000</v>
      </c>
      <c r="F184" s="165">
        <f>SUM(F185)</f>
        <v>0</v>
      </c>
      <c r="G184" s="165">
        <f>SUM(G185)</f>
        <v>13000</v>
      </c>
      <c r="H184" s="165">
        <f>SUM(H185)</f>
        <v>7898.47</v>
      </c>
      <c r="I184" s="150">
        <f>(H184/G184)*100</f>
        <v>60.75746153846154</v>
      </c>
      <c r="J184" s="42"/>
    </row>
    <row r="185" spans="2:10" ht="12.75">
      <c r="B185" s="166"/>
      <c r="C185" s="166">
        <v>4300</v>
      </c>
      <c r="D185" s="167" t="s">
        <v>144</v>
      </c>
      <c r="E185" s="168">
        <v>13000</v>
      </c>
      <c r="F185" s="169">
        <v>0</v>
      </c>
      <c r="G185" s="168">
        <v>13000</v>
      </c>
      <c r="H185" s="85">
        <v>7898.47</v>
      </c>
      <c r="I185" s="150">
        <f>(H185/G185)*100</f>
        <v>60.75746153846154</v>
      </c>
      <c r="J185" s="42"/>
    </row>
    <row r="186" spans="2:10" ht="12.75">
      <c r="B186" s="48">
        <v>600</v>
      </c>
      <c r="C186" s="49"/>
      <c r="D186" s="51" t="s">
        <v>24</v>
      </c>
      <c r="E186" s="52">
        <f>E187+E189+E192</f>
        <v>8431643</v>
      </c>
      <c r="F186" s="52">
        <f>F187+F189+F192</f>
        <v>1052000</v>
      </c>
      <c r="G186" s="52">
        <f>G187+G189+G192</f>
        <v>9483643</v>
      </c>
      <c r="H186" s="52">
        <f>H187+H189+H192</f>
        <v>279781.55</v>
      </c>
      <c r="I186" s="53">
        <f>H186/G186*100</f>
        <v>2.9501484819704835</v>
      </c>
      <c r="J186" s="59">
        <f>SUM(J187,J189,J192)</f>
        <v>34761</v>
      </c>
    </row>
    <row r="187" spans="2:10" ht="12.75">
      <c r="B187" s="163">
        <v>60004</v>
      </c>
      <c r="C187" s="163"/>
      <c r="D187" s="164" t="s">
        <v>153</v>
      </c>
      <c r="E187" s="165">
        <f>SUM(E188)</f>
        <v>37643</v>
      </c>
      <c r="F187" s="165">
        <f>SUM(F188)</f>
        <v>0</v>
      </c>
      <c r="G187" s="165">
        <f>SUM(G188)</f>
        <v>37643</v>
      </c>
      <c r="H187" s="165">
        <f>SUM(H188)</f>
        <v>18821.4</v>
      </c>
      <c r="I187" s="170">
        <f>(H187/G187)*100</f>
        <v>49.99973434635922</v>
      </c>
      <c r="J187" s="42"/>
    </row>
    <row r="188" spans="2:10" ht="33.75">
      <c r="B188" s="171"/>
      <c r="C188" s="171">
        <v>2310</v>
      </c>
      <c r="D188" s="172" t="s">
        <v>154</v>
      </c>
      <c r="E188" s="173">
        <v>37643</v>
      </c>
      <c r="F188" s="174">
        <v>0</v>
      </c>
      <c r="G188" s="173">
        <v>37643</v>
      </c>
      <c r="H188" s="46">
        <v>18821.4</v>
      </c>
      <c r="I188" s="173">
        <f>H188/G188*100</f>
        <v>49.99973434635922</v>
      </c>
      <c r="J188" s="42"/>
    </row>
    <row r="189" spans="2:10" ht="12.75">
      <c r="B189" s="175">
        <v>60014</v>
      </c>
      <c r="C189" s="175"/>
      <c r="D189" s="176" t="s">
        <v>155</v>
      </c>
      <c r="E189" s="177">
        <f>SUM(E190:E191)</f>
        <v>100000</v>
      </c>
      <c r="F189" s="177">
        <f>SUM(F190:F191)</f>
        <v>600000</v>
      </c>
      <c r="G189" s="177">
        <f>SUM(G190:G191)</f>
        <v>700000</v>
      </c>
      <c r="H189" s="177">
        <f>SUM(H190:H191)</f>
        <v>0</v>
      </c>
      <c r="I189" s="178">
        <f aca="true" t="shared" si="16" ref="I189:I209">(H189/G189)*100</f>
        <v>0</v>
      </c>
      <c r="J189" s="42"/>
    </row>
    <row r="190" spans="2:10" ht="33.75">
      <c r="B190" s="171"/>
      <c r="C190" s="171">
        <v>2710</v>
      </c>
      <c r="D190" s="172" t="s">
        <v>156</v>
      </c>
      <c r="E190" s="173">
        <v>100000</v>
      </c>
      <c r="F190" s="174">
        <v>0</v>
      </c>
      <c r="G190" s="173">
        <v>100000</v>
      </c>
      <c r="H190" s="46">
        <v>0</v>
      </c>
      <c r="I190" s="178">
        <f t="shared" si="16"/>
        <v>0</v>
      </c>
      <c r="J190" s="42"/>
    </row>
    <row r="191" spans="2:10" ht="45">
      <c r="B191" s="171"/>
      <c r="C191" s="171">
        <v>6300</v>
      </c>
      <c r="D191" s="172" t="s">
        <v>157</v>
      </c>
      <c r="E191" s="173">
        <v>0</v>
      </c>
      <c r="F191" s="174">
        <v>600000</v>
      </c>
      <c r="G191" s="173">
        <v>600000</v>
      </c>
      <c r="H191" s="46">
        <v>0</v>
      </c>
      <c r="I191" s="178">
        <f t="shared" si="16"/>
        <v>0</v>
      </c>
      <c r="J191" s="42"/>
    </row>
    <row r="192" spans="2:10" ht="12.75">
      <c r="B192" s="175">
        <v>60016</v>
      </c>
      <c r="C192" s="175"/>
      <c r="D192" s="176" t="s">
        <v>25</v>
      </c>
      <c r="E192" s="177">
        <f>SUM(E193:E203)</f>
        <v>8294000</v>
      </c>
      <c r="F192" s="177">
        <f>SUM(F193:F203)</f>
        <v>452000</v>
      </c>
      <c r="G192" s="177">
        <f>SUM(G193:G203)</f>
        <v>8746000</v>
      </c>
      <c r="H192" s="67">
        <f>SUM(H193:H203)</f>
        <v>260960.15</v>
      </c>
      <c r="I192" s="178">
        <f t="shared" si="16"/>
        <v>2.983765721472673</v>
      </c>
      <c r="J192" s="60">
        <f>SUM(J193:J203)</f>
        <v>34761</v>
      </c>
    </row>
    <row r="193" spans="2:10" ht="12.75">
      <c r="B193" s="171"/>
      <c r="C193" s="171">
        <v>4110</v>
      </c>
      <c r="D193" s="172" t="s">
        <v>158</v>
      </c>
      <c r="E193" s="173">
        <v>0</v>
      </c>
      <c r="F193" s="174">
        <v>20</v>
      </c>
      <c r="G193" s="173">
        <v>20</v>
      </c>
      <c r="H193" s="46">
        <v>0</v>
      </c>
      <c r="I193" s="178">
        <f t="shared" si="16"/>
        <v>0</v>
      </c>
      <c r="J193" s="42">
        <v>80</v>
      </c>
    </row>
    <row r="194" spans="2:10" ht="12.75">
      <c r="B194" s="171"/>
      <c r="C194" s="171">
        <v>4120</v>
      </c>
      <c r="D194" s="172" t="s">
        <v>159</v>
      </c>
      <c r="E194" s="173">
        <v>0</v>
      </c>
      <c r="F194" s="174">
        <v>100</v>
      </c>
      <c r="G194" s="173">
        <v>100</v>
      </c>
      <c r="H194" s="46">
        <v>0</v>
      </c>
      <c r="I194" s="178">
        <f t="shared" si="16"/>
        <v>0</v>
      </c>
      <c r="J194" s="42">
        <v>-80</v>
      </c>
    </row>
    <row r="195" spans="2:10" ht="12.75">
      <c r="B195" s="171"/>
      <c r="C195" s="171">
        <v>4170</v>
      </c>
      <c r="D195" s="172" t="s">
        <v>160</v>
      </c>
      <c r="E195" s="173">
        <v>0</v>
      </c>
      <c r="F195" s="174">
        <v>600</v>
      </c>
      <c r="G195" s="173">
        <v>600</v>
      </c>
      <c r="H195" s="46">
        <v>51</v>
      </c>
      <c r="I195" s="178">
        <f t="shared" si="16"/>
        <v>8.5</v>
      </c>
      <c r="J195" s="42"/>
    </row>
    <row r="196" spans="2:10" ht="12.75">
      <c r="B196" s="171"/>
      <c r="C196" s="171">
        <v>4210</v>
      </c>
      <c r="D196" s="172" t="s">
        <v>151</v>
      </c>
      <c r="E196" s="173">
        <v>0</v>
      </c>
      <c r="F196" s="174">
        <v>500</v>
      </c>
      <c r="G196" s="173">
        <v>500</v>
      </c>
      <c r="H196" s="46">
        <v>184.01</v>
      </c>
      <c r="I196" s="178">
        <f t="shared" si="16"/>
        <v>36.80199999999999</v>
      </c>
      <c r="J196" s="42"/>
    </row>
    <row r="197" spans="2:10" ht="12.75">
      <c r="B197" s="171"/>
      <c r="C197" s="171">
        <v>4270</v>
      </c>
      <c r="D197" s="172" t="s">
        <v>161</v>
      </c>
      <c r="E197" s="173">
        <v>100000</v>
      </c>
      <c r="F197" s="174">
        <v>0</v>
      </c>
      <c r="G197" s="173">
        <v>100000</v>
      </c>
      <c r="H197" s="46">
        <v>87658.49</v>
      </c>
      <c r="I197" s="178">
        <f t="shared" si="16"/>
        <v>87.65849</v>
      </c>
      <c r="J197" s="42">
        <v>6761</v>
      </c>
    </row>
    <row r="198" spans="2:10" ht="12.75">
      <c r="B198" s="171"/>
      <c r="C198" s="171">
        <v>4300</v>
      </c>
      <c r="D198" s="172" t="s">
        <v>144</v>
      </c>
      <c r="E198" s="173">
        <v>80000</v>
      </c>
      <c r="F198" s="174">
        <v>101000</v>
      </c>
      <c r="G198" s="173">
        <v>181000</v>
      </c>
      <c r="H198" s="46">
        <v>126660.99</v>
      </c>
      <c r="I198" s="178">
        <f t="shared" si="16"/>
        <v>69.97844751381216</v>
      </c>
      <c r="J198" s="42"/>
    </row>
    <row r="199" spans="2:10" ht="12.75">
      <c r="B199" s="171"/>
      <c r="C199" s="171">
        <v>4430</v>
      </c>
      <c r="D199" s="172" t="s">
        <v>152</v>
      </c>
      <c r="E199" s="173">
        <v>1000</v>
      </c>
      <c r="F199" s="174">
        <v>280</v>
      </c>
      <c r="G199" s="173">
        <v>1280</v>
      </c>
      <c r="H199" s="46">
        <v>1145.66</v>
      </c>
      <c r="I199" s="178">
        <f t="shared" si="16"/>
        <v>89.5046875</v>
      </c>
      <c r="J199" s="42"/>
    </row>
    <row r="200" spans="2:10" ht="22.5">
      <c r="B200" s="171"/>
      <c r="C200" s="171">
        <v>4590</v>
      </c>
      <c r="D200" s="172" t="s">
        <v>162</v>
      </c>
      <c r="E200" s="173">
        <v>10000</v>
      </c>
      <c r="F200" s="174">
        <v>0</v>
      </c>
      <c r="G200" s="173">
        <v>10000</v>
      </c>
      <c r="H200" s="46">
        <v>260</v>
      </c>
      <c r="I200" s="178">
        <f t="shared" si="16"/>
        <v>2.6</v>
      </c>
      <c r="J200" s="42"/>
    </row>
    <row r="201" spans="2:10" ht="12.75">
      <c r="B201" s="171"/>
      <c r="C201" s="171">
        <v>6050</v>
      </c>
      <c r="D201" s="172" t="s">
        <v>145</v>
      </c>
      <c r="E201" s="173">
        <v>78000</v>
      </c>
      <c r="F201" s="174">
        <v>552000</v>
      </c>
      <c r="G201" s="173">
        <f>E201+F201</f>
        <v>630000</v>
      </c>
      <c r="H201" s="46">
        <v>45000</v>
      </c>
      <c r="I201" s="178">
        <f t="shared" si="16"/>
        <v>7.142857142857142</v>
      </c>
      <c r="J201" s="42">
        <v>28000</v>
      </c>
    </row>
    <row r="202" spans="2:10" ht="12.75">
      <c r="B202" s="171"/>
      <c r="C202" s="171">
        <v>6058</v>
      </c>
      <c r="D202" s="172" t="s">
        <v>145</v>
      </c>
      <c r="E202" s="173">
        <v>7222500</v>
      </c>
      <c r="F202" s="174">
        <v>0</v>
      </c>
      <c r="G202" s="173">
        <f>E202+F202</f>
        <v>7222500</v>
      </c>
      <c r="H202" s="46">
        <v>0</v>
      </c>
      <c r="I202" s="178">
        <f t="shared" si="16"/>
        <v>0</v>
      </c>
      <c r="J202" s="42"/>
    </row>
    <row r="203" spans="2:10" ht="12.75">
      <c r="B203" s="166"/>
      <c r="C203" s="166">
        <v>6059</v>
      </c>
      <c r="D203" s="167" t="s">
        <v>145</v>
      </c>
      <c r="E203" s="168">
        <v>802500</v>
      </c>
      <c r="F203" s="169">
        <v>-202500</v>
      </c>
      <c r="G203" s="173">
        <f>E203+F203</f>
        <v>600000</v>
      </c>
      <c r="H203" s="85">
        <v>0</v>
      </c>
      <c r="I203" s="178">
        <f t="shared" si="16"/>
        <v>0</v>
      </c>
      <c r="J203" s="42"/>
    </row>
    <row r="204" spans="2:10" ht="12.75">
      <c r="B204" s="48">
        <v>700</v>
      </c>
      <c r="C204" s="49"/>
      <c r="D204" s="51" t="s">
        <v>28</v>
      </c>
      <c r="E204" s="52">
        <f>SUM(E205+E208)</f>
        <v>130000</v>
      </c>
      <c r="F204" s="52">
        <f>SUM(F205+F208)</f>
        <v>0</v>
      </c>
      <c r="G204" s="52">
        <f>SUM(G205+G208)</f>
        <v>130000</v>
      </c>
      <c r="H204" s="52">
        <f>SUM(H205+H208)</f>
        <v>26586.109999999997</v>
      </c>
      <c r="I204" s="53">
        <f t="shared" si="16"/>
        <v>20.450853846153844</v>
      </c>
      <c r="J204" s="42"/>
    </row>
    <row r="205" spans="2:10" ht="12.75">
      <c r="B205" s="163">
        <v>70005</v>
      </c>
      <c r="C205" s="163"/>
      <c r="D205" s="164" t="s">
        <v>29</v>
      </c>
      <c r="E205" s="165">
        <f>SUM(E206:E207)</f>
        <v>120000</v>
      </c>
      <c r="F205" s="165">
        <f>SUM(F206:F207)</f>
        <v>0</v>
      </c>
      <c r="G205" s="165">
        <f>SUM(G206:G207)</f>
        <v>120000</v>
      </c>
      <c r="H205" s="165">
        <f>SUM(H206:H207)</f>
        <v>21130.079999999998</v>
      </c>
      <c r="I205" s="178">
        <f t="shared" si="16"/>
        <v>17.6084</v>
      </c>
      <c r="J205" s="42"/>
    </row>
    <row r="206" spans="2:10" ht="12.75">
      <c r="B206" s="171"/>
      <c r="C206" s="171">
        <v>4260</v>
      </c>
      <c r="D206" s="172" t="s">
        <v>163</v>
      </c>
      <c r="E206" s="173">
        <v>0</v>
      </c>
      <c r="F206" s="174">
        <v>1000</v>
      </c>
      <c r="G206" s="173">
        <f>E206+F206</f>
        <v>1000</v>
      </c>
      <c r="H206" s="46">
        <v>447.89</v>
      </c>
      <c r="I206" s="178">
        <f t="shared" si="16"/>
        <v>44.789</v>
      </c>
      <c r="J206" s="42"/>
    </row>
    <row r="207" spans="2:10" ht="12.75">
      <c r="B207" s="171"/>
      <c r="C207" s="171">
        <v>4300</v>
      </c>
      <c r="D207" s="172" t="s">
        <v>144</v>
      </c>
      <c r="E207" s="173">
        <v>120000</v>
      </c>
      <c r="F207" s="174">
        <v>-1000</v>
      </c>
      <c r="G207" s="173">
        <f>E207+F207</f>
        <v>119000</v>
      </c>
      <c r="H207" s="46">
        <v>20682.19</v>
      </c>
      <c r="I207" s="178">
        <f t="shared" si="16"/>
        <v>17.379991596638654</v>
      </c>
      <c r="J207" s="42">
        <v>-4000</v>
      </c>
    </row>
    <row r="208" spans="2:10" ht="12.75">
      <c r="B208" s="175">
        <v>70095</v>
      </c>
      <c r="C208" s="175"/>
      <c r="D208" s="176" t="s">
        <v>18</v>
      </c>
      <c r="E208" s="177">
        <f>SUM(E209)</f>
        <v>10000</v>
      </c>
      <c r="F208" s="177">
        <f>SUM(F209)</f>
        <v>0</v>
      </c>
      <c r="G208" s="177">
        <f>SUM(G209)</f>
        <v>10000</v>
      </c>
      <c r="H208" s="177">
        <f>SUM(H209)</f>
        <v>5456.03</v>
      </c>
      <c r="I208" s="178">
        <f t="shared" si="16"/>
        <v>54.5603</v>
      </c>
      <c r="J208" s="42"/>
    </row>
    <row r="209" spans="2:10" ht="12.75">
      <c r="B209" s="166"/>
      <c r="C209" s="166">
        <v>4300</v>
      </c>
      <c r="D209" s="167" t="s">
        <v>144</v>
      </c>
      <c r="E209" s="168">
        <v>10000</v>
      </c>
      <c r="F209" s="169">
        <v>0</v>
      </c>
      <c r="G209" s="173">
        <f>E209+F209</f>
        <v>10000</v>
      </c>
      <c r="H209" s="85">
        <v>5456.03</v>
      </c>
      <c r="I209" s="178">
        <f t="shared" si="16"/>
        <v>54.5603</v>
      </c>
      <c r="J209" s="42">
        <v>4000</v>
      </c>
    </row>
    <row r="210" spans="2:10" ht="12.75">
      <c r="B210" s="48">
        <v>710</v>
      </c>
      <c r="C210" s="49"/>
      <c r="D210" s="51" t="s">
        <v>164</v>
      </c>
      <c r="E210" s="52">
        <f>SUM(E211+E214+E216)</f>
        <v>110000</v>
      </c>
      <c r="F210" s="52">
        <f>SUM(F211+F214+F216)</f>
        <v>0</v>
      </c>
      <c r="G210" s="52">
        <f>SUM(G211+G214+G216)</f>
        <v>110000</v>
      </c>
      <c r="H210" s="52">
        <f>SUM(H211+H214+H216)</f>
        <v>24150.5</v>
      </c>
      <c r="I210" s="53">
        <f aca="true" t="shared" si="17" ref="I210:I241">H210/G210*100</f>
        <v>21.955</v>
      </c>
      <c r="J210" s="42"/>
    </row>
    <row r="211" spans="2:10" ht="12.75">
      <c r="B211" s="163">
        <v>71004</v>
      </c>
      <c r="C211" s="163"/>
      <c r="D211" s="164" t="s">
        <v>165</v>
      </c>
      <c r="E211" s="165">
        <f>SUM(E212:E213)</f>
        <v>100000</v>
      </c>
      <c r="F211" s="165">
        <f>SUM(F212:F213)</f>
        <v>1500</v>
      </c>
      <c r="G211" s="165">
        <f>SUM(G212:G213)</f>
        <v>101500</v>
      </c>
      <c r="H211" s="165">
        <f>SUM(H212:H213)</f>
        <v>24053.5</v>
      </c>
      <c r="I211" s="170">
        <f t="shared" si="17"/>
        <v>23.698029556650248</v>
      </c>
      <c r="J211" s="42"/>
    </row>
    <row r="212" spans="2:10" ht="12.75">
      <c r="B212" s="171"/>
      <c r="C212" s="171">
        <v>4170</v>
      </c>
      <c r="D212" s="172" t="s">
        <v>160</v>
      </c>
      <c r="E212" s="173">
        <v>0</v>
      </c>
      <c r="F212" s="174">
        <v>1500</v>
      </c>
      <c r="G212" s="173">
        <f>E212+F212</f>
        <v>1500</v>
      </c>
      <c r="H212" s="46">
        <v>750</v>
      </c>
      <c r="I212" s="170">
        <f t="shared" si="17"/>
        <v>50</v>
      </c>
      <c r="J212" s="42"/>
    </row>
    <row r="213" spans="2:10" ht="12.75">
      <c r="B213" s="171"/>
      <c r="C213" s="171">
        <v>4300</v>
      </c>
      <c r="D213" s="172" t="s">
        <v>144</v>
      </c>
      <c r="E213" s="173">
        <v>100000</v>
      </c>
      <c r="F213" s="174"/>
      <c r="G213" s="173">
        <f>E213+F213</f>
        <v>100000</v>
      </c>
      <c r="H213" s="46">
        <v>23303.5</v>
      </c>
      <c r="I213" s="170">
        <f t="shared" si="17"/>
        <v>23.3035</v>
      </c>
      <c r="J213" s="42"/>
    </row>
    <row r="214" spans="2:10" ht="21.75">
      <c r="B214" s="175">
        <v>71013</v>
      </c>
      <c r="C214" s="175"/>
      <c r="D214" s="176" t="s">
        <v>166</v>
      </c>
      <c r="E214" s="177">
        <f>SUM(E215)</f>
        <v>5000</v>
      </c>
      <c r="F214" s="177">
        <f>SUM(F215)</f>
        <v>0</v>
      </c>
      <c r="G214" s="177">
        <f>SUM(G215)</f>
        <v>5000</v>
      </c>
      <c r="H214" s="177">
        <f>SUM(H215)</f>
        <v>0</v>
      </c>
      <c r="I214" s="170">
        <f t="shared" si="17"/>
        <v>0</v>
      </c>
      <c r="J214" s="42"/>
    </row>
    <row r="215" spans="2:10" ht="12.75">
      <c r="B215" s="171"/>
      <c r="C215" s="171">
        <v>4300</v>
      </c>
      <c r="D215" s="172" t="s">
        <v>144</v>
      </c>
      <c r="E215" s="173">
        <v>5000</v>
      </c>
      <c r="F215" s="174">
        <v>0</v>
      </c>
      <c r="G215" s="173">
        <f>E215+F215</f>
        <v>5000</v>
      </c>
      <c r="H215" s="46">
        <v>0</v>
      </c>
      <c r="I215" s="170">
        <f t="shared" si="17"/>
        <v>0</v>
      </c>
      <c r="J215" s="42"/>
    </row>
    <row r="216" spans="2:10" ht="12.75">
      <c r="B216" s="175">
        <v>71095</v>
      </c>
      <c r="C216" s="175"/>
      <c r="D216" s="176" t="s">
        <v>18</v>
      </c>
      <c r="E216" s="177">
        <f>SUM(E217)</f>
        <v>5000</v>
      </c>
      <c r="F216" s="177">
        <f>SUM(F217)</f>
        <v>-1500</v>
      </c>
      <c r="G216" s="177">
        <f>SUM(G217)</f>
        <v>3500</v>
      </c>
      <c r="H216" s="177">
        <f>SUM(H217)</f>
        <v>97</v>
      </c>
      <c r="I216" s="170">
        <f t="shared" si="17"/>
        <v>2.7714285714285714</v>
      </c>
      <c r="J216" s="42"/>
    </row>
    <row r="217" spans="2:10" ht="12.75">
      <c r="B217" s="166"/>
      <c r="C217" s="166">
        <v>4300</v>
      </c>
      <c r="D217" s="167" t="s">
        <v>144</v>
      </c>
      <c r="E217" s="168">
        <v>5000</v>
      </c>
      <c r="F217" s="169">
        <v>-1500</v>
      </c>
      <c r="G217" s="173">
        <f>E217+F217</f>
        <v>3500</v>
      </c>
      <c r="H217" s="85">
        <v>97</v>
      </c>
      <c r="I217" s="170">
        <f t="shared" si="17"/>
        <v>2.7714285714285714</v>
      </c>
      <c r="J217" s="42"/>
    </row>
    <row r="218" spans="2:10" ht="12.75">
      <c r="B218" s="48">
        <v>750</v>
      </c>
      <c r="C218" s="49"/>
      <c r="D218" s="51" t="s">
        <v>34</v>
      </c>
      <c r="E218" s="52">
        <f>E219+E225+E248+E251</f>
        <v>2395273</v>
      </c>
      <c r="F218" s="52">
        <f>F219+F225+F248+F251</f>
        <v>102000</v>
      </c>
      <c r="G218" s="52">
        <f>G219+G225+G248+G251</f>
        <v>2497273</v>
      </c>
      <c r="H218" s="52">
        <f>H219+H225+H248+H251</f>
        <v>1211616.07</v>
      </c>
      <c r="I218" s="53">
        <f t="shared" si="17"/>
        <v>48.517565760731806</v>
      </c>
      <c r="J218" s="59">
        <f>SUM(J219,J225,J248,J251)</f>
        <v>47420</v>
      </c>
    </row>
    <row r="219" spans="2:10" ht="12.75">
      <c r="B219" s="163">
        <v>75022</v>
      </c>
      <c r="C219" s="163"/>
      <c r="D219" s="164" t="s">
        <v>167</v>
      </c>
      <c r="E219" s="165">
        <f>SUM(E220:E224)</f>
        <v>120000</v>
      </c>
      <c r="F219" s="165">
        <f>SUM(F220:F224)</f>
        <v>4000</v>
      </c>
      <c r="G219" s="165">
        <f>SUM(G220:G224)</f>
        <v>124000</v>
      </c>
      <c r="H219" s="165">
        <f>SUM(H220:H224)</f>
        <v>71327.39</v>
      </c>
      <c r="I219" s="165">
        <f t="shared" si="17"/>
        <v>57.52208870967742</v>
      </c>
      <c r="J219" s="60">
        <f>SUM(J221:J224)</f>
        <v>0</v>
      </c>
    </row>
    <row r="220" spans="2:10" ht="12.75">
      <c r="B220" s="171"/>
      <c r="C220" s="171">
        <v>3030</v>
      </c>
      <c r="D220" s="172" t="s">
        <v>168</v>
      </c>
      <c r="E220" s="173">
        <v>114000</v>
      </c>
      <c r="F220" s="174">
        <v>0</v>
      </c>
      <c r="G220" s="173">
        <f>E220+F220</f>
        <v>114000</v>
      </c>
      <c r="H220" s="46">
        <v>65729.1</v>
      </c>
      <c r="I220" s="179">
        <f t="shared" si="17"/>
        <v>57.6571052631579</v>
      </c>
      <c r="J220" s="42"/>
    </row>
    <row r="221" spans="2:10" ht="12.75">
      <c r="B221" s="171"/>
      <c r="C221" s="171">
        <v>4210</v>
      </c>
      <c r="D221" s="172" t="s">
        <v>151</v>
      </c>
      <c r="E221" s="173">
        <v>5000</v>
      </c>
      <c r="F221" s="174">
        <v>-500</v>
      </c>
      <c r="G221" s="173">
        <f>E221+F221</f>
        <v>4500</v>
      </c>
      <c r="H221" s="46">
        <v>846.39</v>
      </c>
      <c r="I221" s="179">
        <f t="shared" si="17"/>
        <v>18.808666666666664</v>
      </c>
      <c r="J221" s="42"/>
    </row>
    <row r="222" spans="2:10" ht="12.75">
      <c r="B222" s="171"/>
      <c r="C222" s="171">
        <v>4300</v>
      </c>
      <c r="D222" s="172" t="s">
        <v>144</v>
      </c>
      <c r="E222" s="173">
        <v>1000</v>
      </c>
      <c r="F222" s="174">
        <v>0</v>
      </c>
      <c r="G222" s="173">
        <f>E222+F222</f>
        <v>1000</v>
      </c>
      <c r="H222" s="46">
        <v>574</v>
      </c>
      <c r="I222" s="179">
        <f t="shared" si="17"/>
        <v>57.4</v>
      </c>
      <c r="J222" s="42"/>
    </row>
    <row r="223" spans="2:10" ht="12.75">
      <c r="B223" s="171"/>
      <c r="C223" s="171">
        <v>4410</v>
      </c>
      <c r="D223" s="172" t="s">
        <v>169</v>
      </c>
      <c r="E223" s="173">
        <v>0</v>
      </c>
      <c r="F223" s="174">
        <v>500</v>
      </c>
      <c r="G223" s="173">
        <f>E223+F223</f>
        <v>500</v>
      </c>
      <c r="H223" s="46">
        <v>177.9</v>
      </c>
      <c r="I223" s="179">
        <f t="shared" si="17"/>
        <v>35.58</v>
      </c>
      <c r="J223" s="42"/>
    </row>
    <row r="224" spans="2:10" ht="12.75">
      <c r="B224" s="171"/>
      <c r="C224" s="171">
        <v>4430</v>
      </c>
      <c r="D224" s="172" t="s">
        <v>152</v>
      </c>
      <c r="E224" s="173">
        <v>0</v>
      </c>
      <c r="F224" s="174">
        <v>4000</v>
      </c>
      <c r="G224" s="173">
        <f>E224+F224</f>
        <v>4000</v>
      </c>
      <c r="H224" s="46">
        <v>4000</v>
      </c>
      <c r="I224" s="179">
        <f t="shared" si="17"/>
        <v>100</v>
      </c>
      <c r="J224" s="42"/>
    </row>
    <row r="225" spans="2:10" ht="12.75">
      <c r="B225" s="175">
        <v>75023</v>
      </c>
      <c r="C225" s="175"/>
      <c r="D225" s="176" t="s">
        <v>38</v>
      </c>
      <c r="E225" s="177">
        <f>SUM(E226:E247)</f>
        <v>2190561</v>
      </c>
      <c r="F225" s="177">
        <f>SUM(F226:F247)</f>
        <v>78000</v>
      </c>
      <c r="G225" s="177">
        <f>SUM(G226:G247)</f>
        <v>2268561</v>
      </c>
      <c r="H225" s="177">
        <f>SUM(H226:H247)</f>
        <v>1109970.22</v>
      </c>
      <c r="I225" s="165">
        <f t="shared" si="17"/>
        <v>48.92838323501109</v>
      </c>
      <c r="J225" s="60">
        <f>SUM(J226:J247)</f>
        <v>53000</v>
      </c>
    </row>
    <row r="226" spans="2:10" ht="12.75">
      <c r="B226" s="171"/>
      <c r="C226" s="171">
        <v>3020</v>
      </c>
      <c r="D226" s="172" t="s">
        <v>170</v>
      </c>
      <c r="E226" s="173">
        <v>11000</v>
      </c>
      <c r="F226" s="174">
        <v>0</v>
      </c>
      <c r="G226" s="173">
        <f aca="true" t="shared" si="18" ref="G226:G247">E226+F226</f>
        <v>11000</v>
      </c>
      <c r="H226" s="46">
        <v>2668</v>
      </c>
      <c r="I226" s="179">
        <f t="shared" si="17"/>
        <v>24.254545454545454</v>
      </c>
      <c r="J226" s="42"/>
    </row>
    <row r="227" spans="2:10" ht="12.75">
      <c r="B227" s="171"/>
      <c r="C227" s="171">
        <v>4010</v>
      </c>
      <c r="D227" s="172" t="s">
        <v>171</v>
      </c>
      <c r="E227" s="173">
        <v>1310000</v>
      </c>
      <c r="F227" s="174">
        <v>0</v>
      </c>
      <c r="G227" s="173">
        <f t="shared" si="18"/>
        <v>1310000</v>
      </c>
      <c r="H227" s="46">
        <v>593703.12</v>
      </c>
      <c r="I227" s="179">
        <f t="shared" si="17"/>
        <v>45.32084885496183</v>
      </c>
      <c r="J227" s="42"/>
    </row>
    <row r="228" spans="2:10" ht="12.75">
      <c r="B228" s="171"/>
      <c r="C228" s="171">
        <v>4040</v>
      </c>
      <c r="D228" s="172" t="s">
        <v>172</v>
      </c>
      <c r="E228" s="173">
        <v>96000</v>
      </c>
      <c r="F228" s="174">
        <v>0</v>
      </c>
      <c r="G228" s="173">
        <f t="shared" si="18"/>
        <v>96000</v>
      </c>
      <c r="H228" s="46">
        <v>87272.84</v>
      </c>
      <c r="I228" s="179">
        <f t="shared" si="17"/>
        <v>90.90920833333332</v>
      </c>
      <c r="J228" s="42"/>
    </row>
    <row r="229" spans="2:10" ht="12.75">
      <c r="B229" s="171"/>
      <c r="C229" s="171">
        <v>4110</v>
      </c>
      <c r="D229" s="172" t="s">
        <v>158</v>
      </c>
      <c r="E229" s="173">
        <v>241000</v>
      </c>
      <c r="F229" s="174">
        <v>0</v>
      </c>
      <c r="G229" s="173">
        <f t="shared" si="18"/>
        <v>241000</v>
      </c>
      <c r="H229" s="46">
        <v>89007.48</v>
      </c>
      <c r="I229" s="179">
        <f t="shared" si="17"/>
        <v>36.93256431535269</v>
      </c>
      <c r="J229" s="42"/>
    </row>
    <row r="230" spans="2:10" ht="12.75">
      <c r="B230" s="171"/>
      <c r="C230" s="171">
        <v>4120</v>
      </c>
      <c r="D230" s="172" t="s">
        <v>159</v>
      </c>
      <c r="E230" s="173">
        <v>34500</v>
      </c>
      <c r="F230" s="174">
        <v>0</v>
      </c>
      <c r="G230" s="173">
        <f t="shared" si="18"/>
        <v>34500</v>
      </c>
      <c r="H230" s="46">
        <v>14374.48</v>
      </c>
      <c r="I230" s="179">
        <f t="shared" si="17"/>
        <v>41.665159420289854</v>
      </c>
      <c r="J230" s="42"/>
    </row>
    <row r="231" spans="2:10" ht="22.5">
      <c r="B231" s="171"/>
      <c r="C231" s="171">
        <v>4140</v>
      </c>
      <c r="D231" s="172" t="s">
        <v>173</v>
      </c>
      <c r="E231" s="173">
        <v>7000</v>
      </c>
      <c r="F231" s="174">
        <v>12000</v>
      </c>
      <c r="G231" s="173">
        <f t="shared" si="18"/>
        <v>19000</v>
      </c>
      <c r="H231" s="46">
        <v>8623</v>
      </c>
      <c r="I231" s="179">
        <f t="shared" si="17"/>
        <v>45.38421052631579</v>
      </c>
      <c r="J231" s="42"/>
    </row>
    <row r="232" spans="2:10" ht="12.75">
      <c r="B232" s="171"/>
      <c r="C232" s="171">
        <v>4170</v>
      </c>
      <c r="D232" s="172" t="s">
        <v>160</v>
      </c>
      <c r="E232" s="173">
        <v>6000</v>
      </c>
      <c r="F232" s="174">
        <v>10000</v>
      </c>
      <c r="G232" s="173">
        <f t="shared" si="18"/>
        <v>16000</v>
      </c>
      <c r="H232" s="46">
        <v>10300</v>
      </c>
      <c r="I232" s="179">
        <f t="shared" si="17"/>
        <v>64.375</v>
      </c>
      <c r="J232" s="42"/>
    </row>
    <row r="233" spans="2:10" ht="12.75">
      <c r="B233" s="171"/>
      <c r="C233" s="171">
        <v>4210</v>
      </c>
      <c r="D233" s="172" t="s">
        <v>151</v>
      </c>
      <c r="E233" s="173">
        <v>120000</v>
      </c>
      <c r="F233" s="174">
        <v>5000</v>
      </c>
      <c r="G233" s="173">
        <f t="shared" si="18"/>
        <v>125000</v>
      </c>
      <c r="H233" s="46">
        <v>100641.33</v>
      </c>
      <c r="I233" s="179">
        <f t="shared" si="17"/>
        <v>80.513064</v>
      </c>
      <c r="J233" s="42">
        <v>47000</v>
      </c>
    </row>
    <row r="234" spans="2:10" ht="12.75">
      <c r="B234" s="171"/>
      <c r="C234" s="171">
        <v>4260</v>
      </c>
      <c r="D234" s="172" t="s">
        <v>163</v>
      </c>
      <c r="E234" s="173">
        <v>20000</v>
      </c>
      <c r="F234" s="174">
        <v>0</v>
      </c>
      <c r="G234" s="173">
        <f t="shared" si="18"/>
        <v>20000</v>
      </c>
      <c r="H234" s="46">
        <v>8878.31</v>
      </c>
      <c r="I234" s="179">
        <f t="shared" si="17"/>
        <v>44.391549999999995</v>
      </c>
      <c r="J234" s="42"/>
    </row>
    <row r="235" spans="2:10" ht="12.75">
      <c r="B235" s="171"/>
      <c r="C235" s="171">
        <v>4270</v>
      </c>
      <c r="D235" s="172" t="s">
        <v>161</v>
      </c>
      <c r="E235" s="173">
        <v>20000</v>
      </c>
      <c r="F235" s="174">
        <v>0</v>
      </c>
      <c r="G235" s="173">
        <f t="shared" si="18"/>
        <v>20000</v>
      </c>
      <c r="H235" s="46">
        <v>2928.52</v>
      </c>
      <c r="I235" s="179">
        <f t="shared" si="17"/>
        <v>14.6426</v>
      </c>
      <c r="J235" s="42"/>
    </row>
    <row r="236" spans="2:10" ht="12.75">
      <c r="B236" s="171"/>
      <c r="C236" s="171">
        <v>4280</v>
      </c>
      <c r="D236" s="172" t="s">
        <v>174</v>
      </c>
      <c r="E236" s="173">
        <v>2000</v>
      </c>
      <c r="F236" s="174">
        <v>0</v>
      </c>
      <c r="G236" s="173">
        <f t="shared" si="18"/>
        <v>2000</v>
      </c>
      <c r="H236" s="46">
        <v>442</v>
      </c>
      <c r="I236" s="179">
        <f t="shared" si="17"/>
        <v>22.1</v>
      </c>
      <c r="J236" s="42"/>
    </row>
    <row r="237" spans="2:10" ht="12.75">
      <c r="B237" s="171"/>
      <c r="C237" s="171">
        <v>4300</v>
      </c>
      <c r="D237" s="172" t="s">
        <v>144</v>
      </c>
      <c r="E237" s="173">
        <v>150000</v>
      </c>
      <c r="F237" s="174">
        <v>-10000</v>
      </c>
      <c r="G237" s="173">
        <f t="shared" si="18"/>
        <v>140000</v>
      </c>
      <c r="H237" s="46">
        <v>84107.1</v>
      </c>
      <c r="I237" s="179">
        <f t="shared" si="17"/>
        <v>60.076499999999996</v>
      </c>
      <c r="J237" s="42"/>
    </row>
    <row r="238" spans="2:10" ht="12.75">
      <c r="B238" s="171"/>
      <c r="C238" s="171">
        <v>4350</v>
      </c>
      <c r="D238" s="172" t="s">
        <v>175</v>
      </c>
      <c r="E238" s="173">
        <v>10000</v>
      </c>
      <c r="F238" s="174">
        <v>0</v>
      </c>
      <c r="G238" s="173">
        <f t="shared" si="18"/>
        <v>10000</v>
      </c>
      <c r="H238" s="46">
        <v>2381.44</v>
      </c>
      <c r="I238" s="179">
        <f t="shared" si="17"/>
        <v>23.8144</v>
      </c>
      <c r="J238" s="42"/>
    </row>
    <row r="239" spans="2:10" ht="22.5">
      <c r="B239" s="171"/>
      <c r="C239" s="171">
        <v>4360</v>
      </c>
      <c r="D239" s="172" t="s">
        <v>176</v>
      </c>
      <c r="E239" s="173">
        <v>15000</v>
      </c>
      <c r="F239" s="174">
        <v>0</v>
      </c>
      <c r="G239" s="173">
        <f t="shared" si="18"/>
        <v>15000</v>
      </c>
      <c r="H239" s="46">
        <v>8842.84</v>
      </c>
      <c r="I239" s="179">
        <f t="shared" si="17"/>
        <v>58.95226666666667</v>
      </c>
      <c r="J239" s="42">
        <v>6000</v>
      </c>
    </row>
    <row r="240" spans="2:10" ht="22.5">
      <c r="B240" s="171"/>
      <c r="C240" s="171">
        <v>4370</v>
      </c>
      <c r="D240" s="172" t="s">
        <v>177</v>
      </c>
      <c r="E240" s="173">
        <v>12000</v>
      </c>
      <c r="F240" s="174">
        <v>0</v>
      </c>
      <c r="G240" s="173">
        <f t="shared" si="18"/>
        <v>12000</v>
      </c>
      <c r="H240" s="46">
        <v>6341.48</v>
      </c>
      <c r="I240" s="179">
        <f t="shared" si="17"/>
        <v>52.845666666666666</v>
      </c>
      <c r="J240" s="42"/>
    </row>
    <row r="241" spans="2:10" ht="12.75">
      <c r="B241" s="171"/>
      <c r="C241" s="171">
        <v>4410</v>
      </c>
      <c r="D241" s="172" t="s">
        <v>169</v>
      </c>
      <c r="E241" s="173">
        <v>25000</v>
      </c>
      <c r="F241" s="174">
        <v>0</v>
      </c>
      <c r="G241" s="173">
        <f t="shared" si="18"/>
        <v>25000</v>
      </c>
      <c r="H241" s="46">
        <v>11263.22</v>
      </c>
      <c r="I241" s="179">
        <f t="shared" si="17"/>
        <v>45.052879999999995</v>
      </c>
      <c r="J241" s="42"/>
    </row>
    <row r="242" spans="2:10" ht="12.75">
      <c r="B242" s="171"/>
      <c r="C242" s="171">
        <v>4420</v>
      </c>
      <c r="D242" s="172" t="s">
        <v>178</v>
      </c>
      <c r="E242" s="173">
        <v>10000</v>
      </c>
      <c r="F242" s="174">
        <v>0</v>
      </c>
      <c r="G242" s="173">
        <f t="shared" si="18"/>
        <v>10000</v>
      </c>
      <c r="H242" s="46">
        <v>0</v>
      </c>
      <c r="I242" s="179">
        <f aca="true" t="shared" si="19" ref="I242:I273">H242/G242*100</f>
        <v>0</v>
      </c>
      <c r="J242" s="42"/>
    </row>
    <row r="243" spans="2:10" ht="12.75">
      <c r="B243" s="171"/>
      <c r="C243" s="171">
        <v>4430</v>
      </c>
      <c r="D243" s="172" t="s">
        <v>152</v>
      </c>
      <c r="E243" s="173">
        <v>5000</v>
      </c>
      <c r="F243" s="174">
        <v>0</v>
      </c>
      <c r="G243" s="173">
        <f t="shared" si="18"/>
        <v>5000</v>
      </c>
      <c r="H243" s="46">
        <v>4684.3</v>
      </c>
      <c r="I243" s="179">
        <f t="shared" si="19"/>
        <v>93.686</v>
      </c>
      <c r="J243" s="42">
        <v>3200</v>
      </c>
    </row>
    <row r="244" spans="2:10" ht="12.75">
      <c r="B244" s="171"/>
      <c r="C244" s="171">
        <v>4440</v>
      </c>
      <c r="D244" s="172" t="s">
        <v>179</v>
      </c>
      <c r="E244" s="173">
        <v>36061</v>
      </c>
      <c r="F244" s="174">
        <v>0</v>
      </c>
      <c r="G244" s="173">
        <f t="shared" si="18"/>
        <v>36061</v>
      </c>
      <c r="H244" s="46">
        <v>27045.75</v>
      </c>
      <c r="I244" s="179">
        <f t="shared" si="19"/>
        <v>75</v>
      </c>
      <c r="J244" s="42"/>
    </row>
    <row r="245" spans="2:10" ht="22.5">
      <c r="B245" s="171"/>
      <c r="C245" s="171">
        <v>4700</v>
      </c>
      <c r="D245" s="172" t="s">
        <v>180</v>
      </c>
      <c r="E245" s="173">
        <v>20000</v>
      </c>
      <c r="F245" s="174">
        <v>0</v>
      </c>
      <c r="G245" s="173">
        <f t="shared" si="18"/>
        <v>20000</v>
      </c>
      <c r="H245" s="46">
        <v>8372</v>
      </c>
      <c r="I245" s="179">
        <f t="shared" si="19"/>
        <v>41.86</v>
      </c>
      <c r="J245" s="42"/>
    </row>
    <row r="246" spans="2:10" ht="22.5">
      <c r="B246" s="171"/>
      <c r="C246" s="171">
        <v>4740</v>
      </c>
      <c r="D246" s="172" t="s">
        <v>181</v>
      </c>
      <c r="E246" s="173">
        <v>20000</v>
      </c>
      <c r="F246" s="174">
        <v>-5000</v>
      </c>
      <c r="G246" s="173">
        <f t="shared" si="18"/>
        <v>15000</v>
      </c>
      <c r="H246" s="46">
        <v>2912.21</v>
      </c>
      <c r="I246" s="179">
        <f t="shared" si="19"/>
        <v>19.414733333333334</v>
      </c>
      <c r="J246" s="42">
        <v>-3200</v>
      </c>
    </row>
    <row r="247" spans="2:10" ht="22.5">
      <c r="B247" s="171"/>
      <c r="C247" s="171">
        <v>4750</v>
      </c>
      <c r="D247" s="172" t="s">
        <v>182</v>
      </c>
      <c r="E247" s="173">
        <v>20000</v>
      </c>
      <c r="F247" s="174">
        <v>66000</v>
      </c>
      <c r="G247" s="173">
        <f t="shared" si="18"/>
        <v>86000</v>
      </c>
      <c r="H247" s="46">
        <v>35180.8</v>
      </c>
      <c r="I247" s="179">
        <f t="shared" si="19"/>
        <v>40.907906976744194</v>
      </c>
      <c r="J247" s="42"/>
    </row>
    <row r="248" spans="2:10" ht="12.75">
      <c r="B248" s="175">
        <v>75075</v>
      </c>
      <c r="C248" s="175"/>
      <c r="D248" s="176" t="s">
        <v>183</v>
      </c>
      <c r="E248" s="177">
        <f>SUM(E249:E250)</f>
        <v>15000</v>
      </c>
      <c r="F248" s="177">
        <f>SUM(F249:F250)</f>
        <v>20000</v>
      </c>
      <c r="G248" s="177">
        <f>SUM(G249:G250)</f>
        <v>35000</v>
      </c>
      <c r="H248" s="177">
        <f>SUM(H249:H250)</f>
        <v>4985.86</v>
      </c>
      <c r="I248" s="165">
        <f t="shared" si="19"/>
        <v>14.245314285714286</v>
      </c>
      <c r="J248" s="42">
        <f>SUM(J249:J250)</f>
        <v>0</v>
      </c>
    </row>
    <row r="249" spans="2:10" ht="12.75">
      <c r="B249" s="171"/>
      <c r="C249" s="171">
        <v>4210</v>
      </c>
      <c r="D249" s="172" t="s">
        <v>151</v>
      </c>
      <c r="E249" s="173">
        <v>5000</v>
      </c>
      <c r="F249" s="174">
        <v>12000</v>
      </c>
      <c r="G249" s="173">
        <f>E249+F249</f>
        <v>17000</v>
      </c>
      <c r="H249" s="46">
        <v>479.94</v>
      </c>
      <c r="I249" s="179">
        <f t="shared" si="19"/>
        <v>2.823176470588235</v>
      </c>
      <c r="J249" s="42">
        <v>-3000</v>
      </c>
    </row>
    <row r="250" spans="2:10" ht="12.75">
      <c r="B250" s="171"/>
      <c r="C250" s="171">
        <v>4300</v>
      </c>
      <c r="D250" s="172" t="s">
        <v>144</v>
      </c>
      <c r="E250" s="173">
        <v>10000</v>
      </c>
      <c r="F250" s="174">
        <v>8000</v>
      </c>
      <c r="G250" s="173">
        <f>E250+F250</f>
        <v>18000</v>
      </c>
      <c r="H250" s="46">
        <v>4505.92</v>
      </c>
      <c r="I250" s="179">
        <f t="shared" si="19"/>
        <v>25.032888888888888</v>
      </c>
      <c r="J250" s="42">
        <v>3000</v>
      </c>
    </row>
    <row r="251" spans="2:10" ht="12.75">
      <c r="B251" s="175">
        <v>75095</v>
      </c>
      <c r="C251" s="175"/>
      <c r="D251" s="176" t="s">
        <v>18</v>
      </c>
      <c r="E251" s="177">
        <f>SUM(E252:E263)</f>
        <v>69712</v>
      </c>
      <c r="F251" s="177">
        <f>SUM(F252:F263)</f>
        <v>0</v>
      </c>
      <c r="G251" s="177">
        <f>SUM(G252:G263)</f>
        <v>69712</v>
      </c>
      <c r="H251" s="177">
        <f>SUM(H252:H263)</f>
        <v>25332.6</v>
      </c>
      <c r="I251" s="165">
        <f t="shared" si="19"/>
        <v>36.33893734220794</v>
      </c>
      <c r="J251" s="60">
        <f>SUM(J252:J263)</f>
        <v>-5580</v>
      </c>
    </row>
    <row r="252" spans="2:10" ht="12.75">
      <c r="B252" s="171"/>
      <c r="C252" s="171">
        <v>4110</v>
      </c>
      <c r="D252" s="172" t="s">
        <v>158</v>
      </c>
      <c r="E252" s="173">
        <v>0</v>
      </c>
      <c r="F252" s="174">
        <v>250</v>
      </c>
      <c r="G252" s="173">
        <f aca="true" t="shared" si="20" ref="G252:G261">E252+F252</f>
        <v>250</v>
      </c>
      <c r="H252" s="46">
        <v>0</v>
      </c>
      <c r="I252" s="179">
        <f t="shared" si="19"/>
        <v>0</v>
      </c>
      <c r="J252" s="42"/>
    </row>
    <row r="253" spans="2:10" ht="12.75">
      <c r="B253" s="171"/>
      <c r="C253" s="171">
        <v>4120</v>
      </c>
      <c r="D253" s="172" t="s">
        <v>159</v>
      </c>
      <c r="E253" s="173">
        <v>0</v>
      </c>
      <c r="F253" s="174">
        <v>50</v>
      </c>
      <c r="G253" s="173">
        <f t="shared" si="20"/>
        <v>50</v>
      </c>
      <c r="H253" s="46">
        <v>0</v>
      </c>
      <c r="I253" s="179">
        <f t="shared" si="19"/>
        <v>0</v>
      </c>
      <c r="J253" s="42"/>
    </row>
    <row r="254" spans="2:10" ht="12.75">
      <c r="B254" s="171"/>
      <c r="C254" s="171">
        <v>4170</v>
      </c>
      <c r="D254" s="172" t="s">
        <v>160</v>
      </c>
      <c r="E254" s="173">
        <v>0</v>
      </c>
      <c r="F254" s="174">
        <v>1500</v>
      </c>
      <c r="G254" s="173">
        <f t="shared" si="20"/>
        <v>1500</v>
      </c>
      <c r="H254" s="46">
        <v>150</v>
      </c>
      <c r="I254" s="179">
        <f t="shared" si="19"/>
        <v>10</v>
      </c>
      <c r="J254" s="42"/>
    </row>
    <row r="255" spans="2:10" ht="12.75">
      <c r="B255" s="171"/>
      <c r="C255" s="171">
        <v>4210</v>
      </c>
      <c r="D255" s="172" t="s">
        <v>151</v>
      </c>
      <c r="E255" s="173">
        <v>14380</v>
      </c>
      <c r="F255" s="174">
        <v>0</v>
      </c>
      <c r="G255" s="173">
        <f t="shared" si="20"/>
        <v>14380</v>
      </c>
      <c r="H255" s="46">
        <v>9809.66</v>
      </c>
      <c r="I255" s="179">
        <f t="shared" si="19"/>
        <v>68.21738525730181</v>
      </c>
      <c r="J255" s="42"/>
    </row>
    <row r="256" spans="2:10" ht="12.75">
      <c r="B256" s="171"/>
      <c r="C256" s="171">
        <v>4260</v>
      </c>
      <c r="D256" s="172" t="s">
        <v>163</v>
      </c>
      <c r="E256" s="173">
        <v>4000</v>
      </c>
      <c r="F256" s="174">
        <v>0</v>
      </c>
      <c r="G256" s="173">
        <f t="shared" si="20"/>
        <v>4000</v>
      </c>
      <c r="H256" s="46">
        <v>804.74</v>
      </c>
      <c r="I256" s="179">
        <f t="shared" si="19"/>
        <v>20.1185</v>
      </c>
      <c r="J256" s="42"/>
    </row>
    <row r="257" spans="2:10" ht="12.75">
      <c r="B257" s="171"/>
      <c r="C257" s="171">
        <v>4270</v>
      </c>
      <c r="D257" s="172" t="s">
        <v>161</v>
      </c>
      <c r="E257" s="173">
        <v>1000</v>
      </c>
      <c r="F257" s="174">
        <v>0</v>
      </c>
      <c r="G257" s="173">
        <f t="shared" si="20"/>
        <v>1000</v>
      </c>
      <c r="H257" s="46">
        <v>0</v>
      </c>
      <c r="I257" s="179">
        <f t="shared" si="19"/>
        <v>0</v>
      </c>
      <c r="J257" s="42"/>
    </row>
    <row r="258" spans="2:10" ht="12.75">
      <c r="B258" s="171"/>
      <c r="C258" s="171">
        <v>4300</v>
      </c>
      <c r="D258" s="172" t="s">
        <v>144</v>
      </c>
      <c r="E258" s="173">
        <v>10000</v>
      </c>
      <c r="F258" s="174">
        <v>0</v>
      </c>
      <c r="G258" s="173">
        <f t="shared" si="20"/>
        <v>10000</v>
      </c>
      <c r="H258" s="46">
        <v>3958.12</v>
      </c>
      <c r="I258" s="179">
        <f t="shared" si="19"/>
        <v>39.5812</v>
      </c>
      <c r="J258" s="42"/>
    </row>
    <row r="259" spans="2:10" ht="12.75">
      <c r="B259" s="171"/>
      <c r="C259" s="171">
        <v>4350</v>
      </c>
      <c r="D259" s="172" t="s">
        <v>175</v>
      </c>
      <c r="E259" s="173">
        <v>5000</v>
      </c>
      <c r="F259" s="174">
        <v>0</v>
      </c>
      <c r="G259" s="173">
        <f t="shared" si="20"/>
        <v>5000</v>
      </c>
      <c r="H259" s="46">
        <v>1117.52</v>
      </c>
      <c r="I259" s="179">
        <f t="shared" si="19"/>
        <v>22.3504</v>
      </c>
      <c r="J259" s="42">
        <v>-3300</v>
      </c>
    </row>
    <row r="260" spans="2:10" ht="22.5">
      <c r="B260" s="171"/>
      <c r="C260" s="171">
        <v>4370</v>
      </c>
      <c r="D260" s="172" t="s">
        <v>177</v>
      </c>
      <c r="E260" s="173">
        <v>12000</v>
      </c>
      <c r="F260" s="174">
        <v>-1800</v>
      </c>
      <c r="G260" s="173">
        <f t="shared" si="20"/>
        <v>10200</v>
      </c>
      <c r="H260" s="46">
        <v>563.28</v>
      </c>
      <c r="I260" s="179">
        <f t="shared" si="19"/>
        <v>5.522352941176471</v>
      </c>
      <c r="J260" s="42">
        <v>-6000</v>
      </c>
    </row>
    <row r="261" spans="2:10" ht="22.5">
      <c r="B261" s="171"/>
      <c r="C261" s="171">
        <v>4400</v>
      </c>
      <c r="D261" s="172" t="s">
        <v>184</v>
      </c>
      <c r="E261" s="173">
        <v>10000</v>
      </c>
      <c r="F261" s="174">
        <v>0</v>
      </c>
      <c r="G261" s="173">
        <f t="shared" si="20"/>
        <v>10000</v>
      </c>
      <c r="H261" s="46">
        <v>2600</v>
      </c>
      <c r="I261" s="179">
        <f t="shared" si="19"/>
        <v>26</v>
      </c>
      <c r="J261" s="42"/>
    </row>
    <row r="262" spans="2:10" ht="12.75">
      <c r="B262" s="171"/>
      <c r="C262" s="171">
        <v>4430</v>
      </c>
      <c r="D262" s="172" t="s">
        <v>152</v>
      </c>
      <c r="E262" s="173">
        <v>8332</v>
      </c>
      <c r="F262" s="174">
        <v>0</v>
      </c>
      <c r="G262" s="173">
        <v>8332</v>
      </c>
      <c r="H262" s="46">
        <v>6329.28</v>
      </c>
      <c r="I262" s="179">
        <f t="shared" si="19"/>
        <v>75.96351416226595</v>
      </c>
      <c r="J262" s="42">
        <v>3720</v>
      </c>
    </row>
    <row r="263" spans="2:10" ht="22.5">
      <c r="B263" s="166"/>
      <c r="C263" s="166">
        <v>4750</v>
      </c>
      <c r="D263" s="167" t="s">
        <v>182</v>
      </c>
      <c r="E263" s="168">
        <v>5000</v>
      </c>
      <c r="F263" s="169">
        <v>0</v>
      </c>
      <c r="G263" s="173">
        <f>E263+F263</f>
        <v>5000</v>
      </c>
      <c r="H263" s="85">
        <v>0</v>
      </c>
      <c r="I263" s="179">
        <f t="shared" si="19"/>
        <v>0</v>
      </c>
      <c r="J263" s="42"/>
    </row>
    <row r="264" spans="2:10" ht="22.5">
      <c r="B264" s="48">
        <v>754</v>
      </c>
      <c r="C264" s="49"/>
      <c r="D264" s="51" t="s">
        <v>41</v>
      </c>
      <c r="E264" s="52">
        <f>E265+E267+E281</f>
        <v>330050</v>
      </c>
      <c r="F264" s="52">
        <f>F265+F267+F281</f>
        <v>37611</v>
      </c>
      <c r="G264" s="52">
        <f>G265+G267+G281</f>
        <v>367661</v>
      </c>
      <c r="H264" s="52">
        <f>H265+H267+H281</f>
        <v>163419.96</v>
      </c>
      <c r="I264" s="53">
        <f t="shared" si="19"/>
        <v>44.448543631225505</v>
      </c>
      <c r="J264" s="42"/>
    </row>
    <row r="265" spans="2:10" ht="12.75">
      <c r="B265" s="180">
        <v>75404</v>
      </c>
      <c r="C265" s="180"/>
      <c r="D265" s="181" t="s">
        <v>185</v>
      </c>
      <c r="E265" s="182">
        <f>SUM(E266)</f>
        <v>0</v>
      </c>
      <c r="F265" s="182">
        <f>SUM(F266)</f>
        <v>5000</v>
      </c>
      <c r="G265" s="182">
        <f>SUM(G266)</f>
        <v>5000</v>
      </c>
      <c r="H265" s="182">
        <f>SUM(H266)</f>
        <v>3879.96</v>
      </c>
      <c r="I265" s="182">
        <f t="shared" si="19"/>
        <v>77.5992</v>
      </c>
      <c r="J265" s="42"/>
    </row>
    <row r="266" spans="2:10" ht="22.5">
      <c r="B266" s="180"/>
      <c r="C266" s="183">
        <v>6170</v>
      </c>
      <c r="D266" s="184" t="s">
        <v>186</v>
      </c>
      <c r="E266" s="156">
        <v>0</v>
      </c>
      <c r="F266" s="185">
        <v>5000</v>
      </c>
      <c r="G266" s="156">
        <f>E266+F266</f>
        <v>5000</v>
      </c>
      <c r="H266" s="156">
        <v>3879.96</v>
      </c>
      <c r="I266" s="182">
        <f t="shared" si="19"/>
        <v>77.5992</v>
      </c>
      <c r="J266" s="42"/>
    </row>
    <row r="267" spans="2:10" ht="12.75">
      <c r="B267" s="148">
        <v>75412</v>
      </c>
      <c r="C267" s="148"/>
      <c r="D267" s="157" t="s">
        <v>187</v>
      </c>
      <c r="E267" s="150">
        <f>SUM(E268:E280)</f>
        <v>240050</v>
      </c>
      <c r="F267" s="150">
        <f>SUM(F268:F280)</f>
        <v>32611</v>
      </c>
      <c r="G267" s="150">
        <f>SUM(G268:G280)</f>
        <v>272661</v>
      </c>
      <c r="H267" s="150">
        <f>SUM(H268:H280)</f>
        <v>159540</v>
      </c>
      <c r="I267" s="162">
        <f t="shared" si="19"/>
        <v>58.51221846908798</v>
      </c>
      <c r="J267" s="42"/>
    </row>
    <row r="268" spans="2:10" ht="33.75">
      <c r="B268" s="152"/>
      <c r="C268" s="152">
        <v>2820</v>
      </c>
      <c r="D268" s="186" t="s">
        <v>188</v>
      </c>
      <c r="E268" s="154">
        <v>30000</v>
      </c>
      <c r="F268" s="155">
        <v>0</v>
      </c>
      <c r="G268" s="154">
        <f aca="true" t="shared" si="21" ref="G268:G280">E268+F268</f>
        <v>30000</v>
      </c>
      <c r="H268" s="156">
        <v>23605.14</v>
      </c>
      <c r="I268" s="154">
        <f t="shared" si="19"/>
        <v>78.68379999999999</v>
      </c>
      <c r="J268" s="42"/>
    </row>
    <row r="269" spans="2:10" ht="12.75">
      <c r="B269" s="152"/>
      <c r="C269" s="152">
        <v>3030</v>
      </c>
      <c r="D269" s="186" t="s">
        <v>168</v>
      </c>
      <c r="E269" s="154">
        <v>5000</v>
      </c>
      <c r="F269" s="155">
        <v>0</v>
      </c>
      <c r="G269" s="154">
        <f t="shared" si="21"/>
        <v>5000</v>
      </c>
      <c r="H269" s="156">
        <v>0</v>
      </c>
      <c r="I269" s="154">
        <f t="shared" si="19"/>
        <v>0</v>
      </c>
      <c r="J269" s="42"/>
    </row>
    <row r="270" spans="2:10" ht="12.75">
      <c r="B270" s="171"/>
      <c r="C270" s="171">
        <v>4110</v>
      </c>
      <c r="D270" s="172" t="s">
        <v>158</v>
      </c>
      <c r="E270" s="173">
        <v>4000</v>
      </c>
      <c r="F270" s="174">
        <v>0</v>
      </c>
      <c r="G270" s="173">
        <f t="shared" si="21"/>
        <v>4000</v>
      </c>
      <c r="H270" s="46">
        <v>961.14</v>
      </c>
      <c r="I270" s="154">
        <f t="shared" si="19"/>
        <v>24.0285</v>
      </c>
      <c r="J270" s="42"/>
    </row>
    <row r="271" spans="2:10" ht="12.75">
      <c r="B271" s="171"/>
      <c r="C271" s="171">
        <v>4120</v>
      </c>
      <c r="D271" s="172" t="s">
        <v>159</v>
      </c>
      <c r="E271" s="173">
        <v>550</v>
      </c>
      <c r="F271" s="174">
        <v>0</v>
      </c>
      <c r="G271" s="173">
        <f t="shared" si="21"/>
        <v>550</v>
      </c>
      <c r="H271" s="46">
        <v>89.18</v>
      </c>
      <c r="I271" s="154">
        <f t="shared" si="19"/>
        <v>16.214545454545455</v>
      </c>
      <c r="J271" s="42"/>
    </row>
    <row r="272" spans="2:10" ht="12.75">
      <c r="B272" s="171"/>
      <c r="C272" s="171">
        <v>4170</v>
      </c>
      <c r="D272" s="172" t="s">
        <v>160</v>
      </c>
      <c r="E272" s="173">
        <v>35000</v>
      </c>
      <c r="F272" s="174">
        <v>0</v>
      </c>
      <c r="G272" s="173">
        <f t="shared" si="21"/>
        <v>35000</v>
      </c>
      <c r="H272" s="46">
        <v>16795.61</v>
      </c>
      <c r="I272" s="154">
        <f t="shared" si="19"/>
        <v>47.987457142857146</v>
      </c>
      <c r="J272" s="42"/>
    </row>
    <row r="273" spans="2:10" ht="12.75">
      <c r="B273" s="171"/>
      <c r="C273" s="171">
        <v>4210</v>
      </c>
      <c r="D273" s="172" t="s">
        <v>151</v>
      </c>
      <c r="E273" s="173">
        <v>20000</v>
      </c>
      <c r="F273" s="174">
        <v>27611</v>
      </c>
      <c r="G273" s="173">
        <f t="shared" si="21"/>
        <v>47611</v>
      </c>
      <c r="H273" s="46">
        <v>25816.46</v>
      </c>
      <c r="I273" s="154">
        <f t="shared" si="19"/>
        <v>54.22372981033795</v>
      </c>
      <c r="J273" s="42"/>
    </row>
    <row r="274" spans="2:10" ht="12.75">
      <c r="B274" s="171"/>
      <c r="C274" s="171">
        <v>4250</v>
      </c>
      <c r="D274" s="172" t="s">
        <v>189</v>
      </c>
      <c r="E274" s="173">
        <v>10000</v>
      </c>
      <c r="F274" s="174">
        <v>0</v>
      </c>
      <c r="G274" s="173">
        <f t="shared" si="21"/>
        <v>10000</v>
      </c>
      <c r="H274" s="46">
        <v>0</v>
      </c>
      <c r="I274" s="154">
        <f aca="true" t="shared" si="22" ref="I274:I305">H274/G274*100</f>
        <v>0</v>
      </c>
      <c r="J274" s="42"/>
    </row>
    <row r="275" spans="2:10" ht="12.75">
      <c r="B275" s="171"/>
      <c r="C275" s="171">
        <v>4260</v>
      </c>
      <c r="D275" s="172" t="s">
        <v>163</v>
      </c>
      <c r="E275" s="173">
        <v>15000</v>
      </c>
      <c r="F275" s="174">
        <v>0</v>
      </c>
      <c r="G275" s="173">
        <f t="shared" si="21"/>
        <v>15000</v>
      </c>
      <c r="H275" s="46">
        <v>6200.57</v>
      </c>
      <c r="I275" s="154">
        <f t="shared" si="22"/>
        <v>41.337133333333334</v>
      </c>
      <c r="J275" s="42"/>
    </row>
    <row r="276" spans="2:10" ht="12.75">
      <c r="B276" s="171"/>
      <c r="C276" s="171">
        <v>4270</v>
      </c>
      <c r="D276" s="172" t="s">
        <v>161</v>
      </c>
      <c r="E276" s="173">
        <v>15000</v>
      </c>
      <c r="F276" s="174">
        <v>5000</v>
      </c>
      <c r="G276" s="173">
        <f t="shared" si="21"/>
        <v>20000</v>
      </c>
      <c r="H276" s="46">
        <v>5704.9</v>
      </c>
      <c r="I276" s="154">
        <f t="shared" si="22"/>
        <v>28.524499999999996</v>
      </c>
      <c r="J276" s="42"/>
    </row>
    <row r="277" spans="2:10" ht="12.75">
      <c r="B277" s="171"/>
      <c r="C277" s="171">
        <v>4280</v>
      </c>
      <c r="D277" s="172" t="s">
        <v>174</v>
      </c>
      <c r="E277" s="173">
        <v>500</v>
      </c>
      <c r="F277" s="174">
        <v>0</v>
      </c>
      <c r="G277" s="173">
        <f t="shared" si="21"/>
        <v>500</v>
      </c>
      <c r="H277" s="46">
        <v>200</v>
      </c>
      <c r="I277" s="154">
        <f t="shared" si="22"/>
        <v>40</v>
      </c>
      <c r="J277" s="42"/>
    </row>
    <row r="278" spans="2:10" ht="12.75">
      <c r="B278" s="171"/>
      <c r="C278" s="171">
        <v>4300</v>
      </c>
      <c r="D278" s="172" t="s">
        <v>144</v>
      </c>
      <c r="E278" s="173">
        <v>15000</v>
      </c>
      <c r="F278" s="174">
        <v>0</v>
      </c>
      <c r="G278" s="173">
        <f t="shared" si="21"/>
        <v>15000</v>
      </c>
      <c r="H278" s="46">
        <v>2795.3</v>
      </c>
      <c r="I278" s="154">
        <f t="shared" si="22"/>
        <v>18.635333333333335</v>
      </c>
      <c r="J278" s="42"/>
    </row>
    <row r="279" spans="2:10" ht="12.75">
      <c r="B279" s="171"/>
      <c r="C279" s="171">
        <v>4430</v>
      </c>
      <c r="D279" s="172" t="s">
        <v>152</v>
      </c>
      <c r="E279" s="173">
        <v>20000</v>
      </c>
      <c r="F279" s="174">
        <v>0</v>
      </c>
      <c r="G279" s="173">
        <f t="shared" si="21"/>
        <v>20000</v>
      </c>
      <c r="H279" s="46">
        <v>7371.7</v>
      </c>
      <c r="I279" s="154">
        <f t="shared" si="22"/>
        <v>36.8585</v>
      </c>
      <c r="J279" s="42"/>
    </row>
    <row r="280" spans="2:10" ht="22.5">
      <c r="B280" s="171"/>
      <c r="C280" s="171">
        <v>6060</v>
      </c>
      <c r="D280" s="172" t="s">
        <v>190</v>
      </c>
      <c r="E280" s="173">
        <v>70000</v>
      </c>
      <c r="F280" s="174">
        <v>0</v>
      </c>
      <c r="G280" s="173">
        <f t="shared" si="21"/>
        <v>70000</v>
      </c>
      <c r="H280" s="46">
        <v>70000</v>
      </c>
      <c r="I280" s="154">
        <f t="shared" si="22"/>
        <v>100</v>
      </c>
      <c r="J280" s="42"/>
    </row>
    <row r="281" spans="2:10" ht="12.75">
      <c r="B281" s="175">
        <v>75421</v>
      </c>
      <c r="C281" s="175"/>
      <c r="D281" s="176" t="s">
        <v>191</v>
      </c>
      <c r="E281" s="177">
        <f>SUM(E282)</f>
        <v>90000</v>
      </c>
      <c r="F281" s="177">
        <f>SUM(F282)</f>
        <v>0</v>
      </c>
      <c r="G281" s="177">
        <f>SUM(G282)</f>
        <v>90000</v>
      </c>
      <c r="H281" s="177">
        <f>SUM(H282)</f>
        <v>0</v>
      </c>
      <c r="I281" s="178">
        <f t="shared" si="22"/>
        <v>0</v>
      </c>
      <c r="J281" s="42"/>
    </row>
    <row r="282" spans="2:10" ht="12.75">
      <c r="B282" s="166"/>
      <c r="C282" s="166">
        <v>4810</v>
      </c>
      <c r="D282" s="167" t="s">
        <v>192</v>
      </c>
      <c r="E282" s="168">
        <v>90000</v>
      </c>
      <c r="F282" s="169">
        <v>0</v>
      </c>
      <c r="G282" s="173">
        <f>E282+F282</f>
        <v>90000</v>
      </c>
      <c r="H282" s="85">
        <v>0</v>
      </c>
      <c r="I282" s="173">
        <f t="shared" si="22"/>
        <v>0</v>
      </c>
      <c r="J282" s="42"/>
    </row>
    <row r="283" spans="2:10" ht="45">
      <c r="B283" s="48">
        <v>756</v>
      </c>
      <c r="C283" s="49"/>
      <c r="D283" s="51" t="s">
        <v>193</v>
      </c>
      <c r="E283" s="52">
        <f>E284</f>
        <v>76200</v>
      </c>
      <c r="F283" s="52">
        <f>F284</f>
        <v>0</v>
      </c>
      <c r="G283" s="52">
        <f>G284</f>
        <v>76200</v>
      </c>
      <c r="H283" s="52">
        <f>H284</f>
        <v>37367.299999999996</v>
      </c>
      <c r="I283" s="53">
        <f t="shared" si="22"/>
        <v>49.03845144356955</v>
      </c>
      <c r="J283" s="42"/>
    </row>
    <row r="284" spans="2:10" ht="21.75">
      <c r="B284" s="163">
        <v>75647</v>
      </c>
      <c r="C284" s="163"/>
      <c r="D284" s="164" t="s">
        <v>194</v>
      </c>
      <c r="E284" s="165">
        <f>SUM(E285:E289)</f>
        <v>76200</v>
      </c>
      <c r="F284" s="165">
        <f>SUM(F285:F289)</f>
        <v>0</v>
      </c>
      <c r="G284" s="165">
        <f>SUM(G285:G289)</f>
        <v>76200</v>
      </c>
      <c r="H284" s="165">
        <f>SUM(H285:H289)</f>
        <v>37367.299999999996</v>
      </c>
      <c r="I284" s="165">
        <f t="shared" si="22"/>
        <v>49.03845144356955</v>
      </c>
      <c r="J284" s="42"/>
    </row>
    <row r="285" spans="2:10" ht="12.75">
      <c r="B285" s="171"/>
      <c r="C285" s="171">
        <v>4100</v>
      </c>
      <c r="D285" s="172" t="s">
        <v>195</v>
      </c>
      <c r="E285" s="173">
        <v>65000</v>
      </c>
      <c r="F285" s="174">
        <v>0</v>
      </c>
      <c r="G285" s="173">
        <f>E285+F285</f>
        <v>65000</v>
      </c>
      <c r="H285" s="46">
        <v>36720.7</v>
      </c>
      <c r="I285" s="179">
        <f t="shared" si="22"/>
        <v>56.49338461538461</v>
      </c>
      <c r="J285" s="42"/>
    </row>
    <row r="286" spans="2:10" ht="12.75">
      <c r="B286" s="171"/>
      <c r="C286" s="171">
        <v>4110</v>
      </c>
      <c r="D286" s="172" t="s">
        <v>158</v>
      </c>
      <c r="E286" s="173">
        <v>1000</v>
      </c>
      <c r="F286" s="174">
        <v>0</v>
      </c>
      <c r="G286" s="173">
        <f>E286+F286</f>
        <v>1000</v>
      </c>
      <c r="H286" s="46">
        <v>0</v>
      </c>
      <c r="I286" s="179">
        <f t="shared" si="22"/>
        <v>0</v>
      </c>
      <c r="J286" s="42"/>
    </row>
    <row r="287" spans="2:10" ht="12.75">
      <c r="B287" s="171"/>
      <c r="C287" s="171">
        <v>4120</v>
      </c>
      <c r="D287" s="172" t="s">
        <v>159</v>
      </c>
      <c r="E287" s="173">
        <v>200</v>
      </c>
      <c r="F287" s="174">
        <v>0</v>
      </c>
      <c r="G287" s="173">
        <f>E287+F287</f>
        <v>200</v>
      </c>
      <c r="H287" s="46">
        <v>0</v>
      </c>
      <c r="I287" s="179">
        <f t="shared" si="22"/>
        <v>0</v>
      </c>
      <c r="J287" s="42"/>
    </row>
    <row r="288" spans="2:10" ht="12.75">
      <c r="B288" s="171"/>
      <c r="C288" s="171">
        <v>4210</v>
      </c>
      <c r="D288" s="172" t="s">
        <v>151</v>
      </c>
      <c r="E288" s="173">
        <v>4000</v>
      </c>
      <c r="F288" s="174">
        <v>0</v>
      </c>
      <c r="G288" s="173">
        <f>E288+F288</f>
        <v>4000</v>
      </c>
      <c r="H288" s="46">
        <v>646.6</v>
      </c>
      <c r="I288" s="179">
        <f t="shared" si="22"/>
        <v>16.165000000000003</v>
      </c>
      <c r="J288" s="42"/>
    </row>
    <row r="289" spans="2:10" ht="12.75">
      <c r="B289" s="166"/>
      <c r="C289" s="166">
        <v>4300</v>
      </c>
      <c r="D289" s="167" t="s">
        <v>144</v>
      </c>
      <c r="E289" s="168">
        <v>6000</v>
      </c>
      <c r="F289" s="169">
        <v>0</v>
      </c>
      <c r="G289" s="173">
        <f>E289+F289</f>
        <v>6000</v>
      </c>
      <c r="H289" s="85">
        <v>0</v>
      </c>
      <c r="I289" s="179">
        <f t="shared" si="22"/>
        <v>0</v>
      </c>
      <c r="J289" s="42"/>
    </row>
    <row r="290" spans="2:10" ht="12.75">
      <c r="B290" s="48">
        <v>757</v>
      </c>
      <c r="C290" s="49"/>
      <c r="D290" s="51" t="s">
        <v>196</v>
      </c>
      <c r="E290" s="52">
        <f aca="true" t="shared" si="23" ref="E290:H291">SUM(E291)</f>
        <v>300000</v>
      </c>
      <c r="F290" s="52">
        <f t="shared" si="23"/>
        <v>0</v>
      </c>
      <c r="G290" s="52">
        <f t="shared" si="23"/>
        <v>300000</v>
      </c>
      <c r="H290" s="52">
        <f t="shared" si="23"/>
        <v>82834.74</v>
      </c>
      <c r="I290" s="53">
        <f t="shared" si="22"/>
        <v>27.611580000000004</v>
      </c>
      <c r="J290" s="42"/>
    </row>
    <row r="291" spans="2:10" ht="21.75">
      <c r="B291" s="163">
        <v>75702</v>
      </c>
      <c r="C291" s="163"/>
      <c r="D291" s="164" t="s">
        <v>197</v>
      </c>
      <c r="E291" s="165">
        <f t="shared" si="23"/>
        <v>300000</v>
      </c>
      <c r="F291" s="165">
        <f t="shared" si="23"/>
        <v>0</v>
      </c>
      <c r="G291" s="165">
        <f t="shared" si="23"/>
        <v>300000</v>
      </c>
      <c r="H291" s="165">
        <f t="shared" si="23"/>
        <v>82834.74</v>
      </c>
      <c r="I291" s="165">
        <f>H290/G290*100</f>
        <v>27.611580000000004</v>
      </c>
      <c r="J291" s="42"/>
    </row>
    <row r="292" spans="2:10" ht="33.75">
      <c r="B292" s="166"/>
      <c r="C292" s="166">
        <v>8070</v>
      </c>
      <c r="D292" s="167" t="s">
        <v>198</v>
      </c>
      <c r="E292" s="168">
        <v>300000</v>
      </c>
      <c r="F292" s="169">
        <v>0</v>
      </c>
      <c r="G292" s="173">
        <f>E292+F292</f>
        <v>300000</v>
      </c>
      <c r="H292" s="85">
        <v>82834.74</v>
      </c>
      <c r="I292" s="179">
        <f>H291/G291*100</f>
        <v>27.611580000000004</v>
      </c>
      <c r="J292" s="42"/>
    </row>
    <row r="293" spans="2:10" ht="12.75">
      <c r="B293" s="48">
        <v>758</v>
      </c>
      <c r="C293" s="49"/>
      <c r="D293" s="51" t="s">
        <v>85</v>
      </c>
      <c r="E293" s="52">
        <f aca="true" t="shared" si="24" ref="E293:H294">SUM(E294)</f>
        <v>90000</v>
      </c>
      <c r="F293" s="52">
        <f t="shared" si="24"/>
        <v>0</v>
      </c>
      <c r="G293" s="52">
        <f t="shared" si="24"/>
        <v>90000</v>
      </c>
      <c r="H293" s="52">
        <f t="shared" si="24"/>
        <v>0</v>
      </c>
      <c r="I293" s="53">
        <f>H293/G293*100</f>
        <v>0</v>
      </c>
      <c r="J293" s="42"/>
    </row>
    <row r="294" spans="2:10" ht="12.75">
      <c r="B294" s="163">
        <v>75818</v>
      </c>
      <c r="C294" s="163"/>
      <c r="D294" s="164" t="s">
        <v>199</v>
      </c>
      <c r="E294" s="165">
        <f t="shared" si="24"/>
        <v>90000</v>
      </c>
      <c r="F294" s="165">
        <f t="shared" si="24"/>
        <v>0</v>
      </c>
      <c r="G294" s="165">
        <f t="shared" si="24"/>
        <v>90000</v>
      </c>
      <c r="H294" s="165">
        <f t="shared" si="24"/>
        <v>0</v>
      </c>
      <c r="I294" s="170">
        <f>H294/G294*100</f>
        <v>0</v>
      </c>
      <c r="J294" s="42"/>
    </row>
    <row r="295" spans="2:10" ht="12.75">
      <c r="B295" s="166"/>
      <c r="C295" s="166">
        <v>4810</v>
      </c>
      <c r="D295" s="167" t="s">
        <v>192</v>
      </c>
      <c r="E295" s="168">
        <v>90000</v>
      </c>
      <c r="F295" s="169">
        <v>0</v>
      </c>
      <c r="G295" s="173">
        <f>E295-F295</f>
        <v>90000</v>
      </c>
      <c r="H295" s="85">
        <v>0</v>
      </c>
      <c r="I295" s="179">
        <f>H295/G295*100</f>
        <v>0</v>
      </c>
      <c r="J295" s="42"/>
    </row>
    <row r="296" spans="2:10" ht="12.75">
      <c r="B296" s="48">
        <v>801</v>
      </c>
      <c r="C296" s="49"/>
      <c r="D296" s="51" t="s">
        <v>91</v>
      </c>
      <c r="E296" s="52">
        <f>SUM(E297,E317,E328,E350,E370,E384,E404,E421,E408)</f>
        <v>9408854</v>
      </c>
      <c r="F296" s="52">
        <f>SUM(F297,F317,F328,F350,F370,F384,F404,F421,F408)</f>
        <v>992282</v>
      </c>
      <c r="G296" s="52">
        <f>SUM(G297,G317,G328,G350,G370,G384,G404,G421,G408)</f>
        <v>10401136</v>
      </c>
      <c r="H296" s="52">
        <f>SUM(H297,H317,H328,H350,H370,H384,H404,H421,H408)</f>
        <v>5391635.5600000005</v>
      </c>
      <c r="I296" s="53">
        <f>(H296/G296)*100</f>
        <v>51.83698742137398</v>
      </c>
      <c r="J296" s="37">
        <f>SUM(J297,J317,J328,J350,J370,J384,J404,J408,J421)</f>
        <v>24300</v>
      </c>
    </row>
    <row r="297" spans="2:10" ht="12.75">
      <c r="B297" s="163">
        <v>80101</v>
      </c>
      <c r="C297" s="163"/>
      <c r="D297" s="164" t="s">
        <v>92</v>
      </c>
      <c r="E297" s="165">
        <f>SUM(E298:E316)</f>
        <v>4663559</v>
      </c>
      <c r="F297" s="165">
        <f>SUM(F298:F316)</f>
        <v>600811</v>
      </c>
      <c r="G297" s="165">
        <f>SUM(G298:G316)</f>
        <v>5264370</v>
      </c>
      <c r="H297" s="165">
        <f>SUM(H298:H316)</f>
        <v>2788533.49</v>
      </c>
      <c r="I297" s="165">
        <f aca="true" t="shared" si="25" ref="I297:I328">H297/G297*100</f>
        <v>52.969937333432114</v>
      </c>
      <c r="J297" s="42">
        <f>SUM(J298:J316)</f>
        <v>24300</v>
      </c>
    </row>
    <row r="298" spans="2:10" ht="12.75">
      <c r="B298" s="171"/>
      <c r="C298" s="171">
        <v>3020</v>
      </c>
      <c r="D298" s="172" t="s">
        <v>170</v>
      </c>
      <c r="E298" s="173">
        <v>227259</v>
      </c>
      <c r="F298" s="174">
        <v>0</v>
      </c>
      <c r="G298" s="173">
        <f aca="true" t="shared" si="26" ref="G298:G316">E298+F298</f>
        <v>227259</v>
      </c>
      <c r="H298" s="46">
        <v>120818.58</v>
      </c>
      <c r="I298" s="179">
        <f t="shared" si="25"/>
        <v>53.16338626853062</v>
      </c>
      <c r="J298" s="42"/>
    </row>
    <row r="299" spans="2:10" ht="12.75">
      <c r="B299" s="171"/>
      <c r="C299" s="171">
        <v>4010</v>
      </c>
      <c r="D299" s="172" t="s">
        <v>171</v>
      </c>
      <c r="E299" s="173">
        <v>2801902</v>
      </c>
      <c r="F299" s="174">
        <v>303985</v>
      </c>
      <c r="G299" s="173">
        <f t="shared" si="26"/>
        <v>3105887</v>
      </c>
      <c r="H299" s="46">
        <v>1525018.63</v>
      </c>
      <c r="I299" s="179">
        <f t="shared" si="25"/>
        <v>49.100905152054786</v>
      </c>
      <c r="J299" s="42"/>
    </row>
    <row r="300" spans="2:10" ht="12.75">
      <c r="B300" s="171"/>
      <c r="C300" s="171">
        <v>4040</v>
      </c>
      <c r="D300" s="172" t="s">
        <v>172</v>
      </c>
      <c r="E300" s="173">
        <v>251314</v>
      </c>
      <c r="F300" s="174">
        <v>21501</v>
      </c>
      <c r="G300" s="173">
        <f t="shared" si="26"/>
        <v>272815</v>
      </c>
      <c r="H300" s="46">
        <v>232458.34</v>
      </c>
      <c r="I300" s="179">
        <f t="shared" si="25"/>
        <v>85.20731631325256</v>
      </c>
      <c r="J300" s="42"/>
    </row>
    <row r="301" spans="2:10" ht="12.75">
      <c r="B301" s="171"/>
      <c r="C301" s="171">
        <v>4110</v>
      </c>
      <c r="D301" s="172" t="s">
        <v>158</v>
      </c>
      <c r="E301" s="173">
        <v>542777</v>
      </c>
      <c r="F301" s="174">
        <v>56942</v>
      </c>
      <c r="G301" s="173">
        <f t="shared" si="26"/>
        <v>599719</v>
      </c>
      <c r="H301" s="46">
        <v>241530.8</v>
      </c>
      <c r="I301" s="179">
        <f t="shared" si="25"/>
        <v>40.27399498765255</v>
      </c>
      <c r="J301" s="42"/>
    </row>
    <row r="302" spans="2:10" ht="12.75">
      <c r="B302" s="171"/>
      <c r="C302" s="171">
        <v>4120</v>
      </c>
      <c r="D302" s="172" t="s">
        <v>159</v>
      </c>
      <c r="E302" s="173">
        <v>75473</v>
      </c>
      <c r="F302" s="174">
        <v>8112</v>
      </c>
      <c r="G302" s="173">
        <f t="shared" si="26"/>
        <v>83585</v>
      </c>
      <c r="H302" s="46">
        <v>38285.45</v>
      </c>
      <c r="I302" s="179">
        <f t="shared" si="25"/>
        <v>45.804211281928566</v>
      </c>
      <c r="J302" s="42"/>
    </row>
    <row r="303" spans="2:10" ht="12.75">
      <c r="B303" s="171"/>
      <c r="C303" s="171">
        <v>4170</v>
      </c>
      <c r="D303" s="172" t="s">
        <v>160</v>
      </c>
      <c r="E303" s="173">
        <v>2000</v>
      </c>
      <c r="F303" s="174">
        <v>0</v>
      </c>
      <c r="G303" s="173">
        <f t="shared" si="26"/>
        <v>2000</v>
      </c>
      <c r="H303" s="46">
        <v>335.2</v>
      </c>
      <c r="I303" s="179">
        <f t="shared" si="25"/>
        <v>16.76</v>
      </c>
      <c r="J303" s="42"/>
    </row>
    <row r="304" spans="2:10" ht="12.75">
      <c r="B304" s="171"/>
      <c r="C304" s="171">
        <v>4210</v>
      </c>
      <c r="D304" s="172" t="s">
        <v>151</v>
      </c>
      <c r="E304" s="173">
        <v>359660</v>
      </c>
      <c r="F304" s="174">
        <v>-10000</v>
      </c>
      <c r="G304" s="173">
        <f t="shared" si="26"/>
        <v>349660</v>
      </c>
      <c r="H304" s="46">
        <v>209084.96</v>
      </c>
      <c r="I304" s="179">
        <f t="shared" si="25"/>
        <v>59.79664817251044</v>
      </c>
      <c r="J304" s="42"/>
    </row>
    <row r="305" spans="2:10" ht="12.75">
      <c r="B305" s="171"/>
      <c r="C305" s="171">
        <v>4240</v>
      </c>
      <c r="D305" s="172" t="s">
        <v>200</v>
      </c>
      <c r="E305" s="173">
        <v>8000</v>
      </c>
      <c r="F305" s="174">
        <v>0</v>
      </c>
      <c r="G305" s="173">
        <f t="shared" si="26"/>
        <v>8000</v>
      </c>
      <c r="H305" s="46">
        <v>3238.39</v>
      </c>
      <c r="I305" s="179">
        <f t="shared" si="25"/>
        <v>40.479875</v>
      </c>
      <c r="J305" s="42"/>
    </row>
    <row r="306" spans="2:10" ht="12.75">
      <c r="B306" s="171"/>
      <c r="C306" s="171">
        <v>4260</v>
      </c>
      <c r="D306" s="172" t="s">
        <v>163</v>
      </c>
      <c r="E306" s="173">
        <v>54000</v>
      </c>
      <c r="F306" s="174">
        <v>0</v>
      </c>
      <c r="G306" s="173">
        <f t="shared" si="26"/>
        <v>54000</v>
      </c>
      <c r="H306" s="46">
        <v>30380.49</v>
      </c>
      <c r="I306" s="179">
        <f t="shared" si="25"/>
        <v>56.26016666666666</v>
      </c>
      <c r="J306" s="42"/>
    </row>
    <row r="307" spans="2:10" ht="12.75">
      <c r="B307" s="171"/>
      <c r="C307" s="171">
        <v>4270</v>
      </c>
      <c r="D307" s="172" t="s">
        <v>161</v>
      </c>
      <c r="E307" s="173">
        <v>57000</v>
      </c>
      <c r="F307" s="174">
        <v>220271</v>
      </c>
      <c r="G307" s="173">
        <f t="shared" si="26"/>
        <v>277271</v>
      </c>
      <c r="H307" s="46">
        <v>213862.38</v>
      </c>
      <c r="I307" s="179">
        <f t="shared" si="25"/>
        <v>77.13117491551587</v>
      </c>
      <c r="J307" s="42">
        <v>24300</v>
      </c>
    </row>
    <row r="308" spans="2:10" ht="12.75">
      <c r="B308" s="171"/>
      <c r="C308" s="171">
        <v>4280</v>
      </c>
      <c r="D308" s="172" t="s">
        <v>174</v>
      </c>
      <c r="E308" s="173">
        <v>5600</v>
      </c>
      <c r="F308" s="174">
        <v>0</v>
      </c>
      <c r="G308" s="173">
        <f t="shared" si="26"/>
        <v>5600</v>
      </c>
      <c r="H308" s="46">
        <v>35</v>
      </c>
      <c r="I308" s="179">
        <f t="shared" si="25"/>
        <v>0.625</v>
      </c>
      <c r="J308" s="42"/>
    </row>
    <row r="309" spans="2:10" ht="12.75">
      <c r="B309" s="171"/>
      <c r="C309" s="171">
        <v>4300</v>
      </c>
      <c r="D309" s="172" t="s">
        <v>144</v>
      </c>
      <c r="E309" s="173">
        <v>48000</v>
      </c>
      <c r="F309" s="174">
        <v>0</v>
      </c>
      <c r="G309" s="173">
        <f t="shared" si="26"/>
        <v>48000</v>
      </c>
      <c r="H309" s="46">
        <v>23112.26</v>
      </c>
      <c r="I309" s="179">
        <f t="shared" si="25"/>
        <v>48.15054166666666</v>
      </c>
      <c r="J309" s="42"/>
    </row>
    <row r="310" spans="2:10" ht="12.75">
      <c r="B310" s="171"/>
      <c r="C310" s="171">
        <v>4350</v>
      </c>
      <c r="D310" s="172" t="s">
        <v>175</v>
      </c>
      <c r="E310" s="173">
        <v>5700</v>
      </c>
      <c r="F310" s="174">
        <v>0</v>
      </c>
      <c r="G310" s="173">
        <f t="shared" si="26"/>
        <v>5700</v>
      </c>
      <c r="H310" s="46">
        <v>295.38</v>
      </c>
      <c r="I310" s="179">
        <f t="shared" si="25"/>
        <v>5.1821052631578945</v>
      </c>
      <c r="J310" s="42"/>
    </row>
    <row r="311" spans="2:10" ht="22.5">
      <c r="B311" s="171"/>
      <c r="C311" s="171">
        <v>4370</v>
      </c>
      <c r="D311" s="172" t="s">
        <v>177</v>
      </c>
      <c r="E311" s="173">
        <v>11900</v>
      </c>
      <c r="F311" s="174">
        <v>0</v>
      </c>
      <c r="G311" s="173">
        <f t="shared" si="26"/>
        <v>11900</v>
      </c>
      <c r="H311" s="46">
        <v>3915.89</v>
      </c>
      <c r="I311" s="179">
        <f t="shared" si="25"/>
        <v>32.90663865546218</v>
      </c>
      <c r="J311" s="42"/>
    </row>
    <row r="312" spans="2:10" ht="12.75">
      <c r="B312" s="171"/>
      <c r="C312" s="171">
        <v>4410</v>
      </c>
      <c r="D312" s="172" t="s">
        <v>169</v>
      </c>
      <c r="E312" s="173">
        <v>5000</v>
      </c>
      <c r="F312" s="174">
        <v>0</v>
      </c>
      <c r="G312" s="173">
        <f t="shared" si="26"/>
        <v>5000</v>
      </c>
      <c r="H312" s="46">
        <v>2720.86</v>
      </c>
      <c r="I312" s="179">
        <f t="shared" si="25"/>
        <v>54.4172</v>
      </c>
      <c r="J312" s="42"/>
    </row>
    <row r="313" spans="2:10" ht="12.75">
      <c r="B313" s="171"/>
      <c r="C313" s="171">
        <v>4430</v>
      </c>
      <c r="D313" s="172" t="s">
        <v>152</v>
      </c>
      <c r="E313" s="173">
        <v>11100</v>
      </c>
      <c r="F313" s="174">
        <v>0</v>
      </c>
      <c r="G313" s="173">
        <f t="shared" si="26"/>
        <v>11100</v>
      </c>
      <c r="H313" s="46">
        <v>5782.4</v>
      </c>
      <c r="I313" s="179">
        <f t="shared" si="25"/>
        <v>52.09369369369369</v>
      </c>
      <c r="J313" s="42"/>
    </row>
    <row r="314" spans="2:10" ht="12.75">
      <c r="B314" s="171"/>
      <c r="C314" s="171">
        <v>4440</v>
      </c>
      <c r="D314" s="172" t="s">
        <v>179</v>
      </c>
      <c r="E314" s="173">
        <v>180174</v>
      </c>
      <c r="F314" s="174">
        <v>0</v>
      </c>
      <c r="G314" s="173">
        <f t="shared" si="26"/>
        <v>180174</v>
      </c>
      <c r="H314" s="46">
        <v>135300</v>
      </c>
      <c r="I314" s="179">
        <f t="shared" si="25"/>
        <v>75.09407572679743</v>
      </c>
      <c r="J314" s="42"/>
    </row>
    <row r="315" spans="2:10" ht="22.5">
      <c r="B315" s="171"/>
      <c r="C315" s="171">
        <v>4740</v>
      </c>
      <c r="D315" s="172" t="s">
        <v>181</v>
      </c>
      <c r="E315" s="173">
        <v>7700</v>
      </c>
      <c r="F315" s="174">
        <v>0</v>
      </c>
      <c r="G315" s="173">
        <f t="shared" si="26"/>
        <v>7700</v>
      </c>
      <c r="H315" s="46">
        <v>1451.98</v>
      </c>
      <c r="I315" s="179">
        <f t="shared" si="25"/>
        <v>18.856883116883118</v>
      </c>
      <c r="J315" s="42"/>
    </row>
    <row r="316" spans="2:10" ht="22.5">
      <c r="B316" s="171"/>
      <c r="C316" s="171">
        <v>4750</v>
      </c>
      <c r="D316" s="172" t="s">
        <v>182</v>
      </c>
      <c r="E316" s="173">
        <v>9000</v>
      </c>
      <c r="F316" s="174">
        <v>0</v>
      </c>
      <c r="G316" s="173">
        <f t="shared" si="26"/>
        <v>9000</v>
      </c>
      <c r="H316" s="46">
        <v>906.5</v>
      </c>
      <c r="I316" s="179">
        <f t="shared" si="25"/>
        <v>10.072222222222223</v>
      </c>
      <c r="J316" s="42"/>
    </row>
    <row r="317" spans="2:10" ht="12.75">
      <c r="B317" s="175">
        <v>80103</v>
      </c>
      <c r="C317" s="175"/>
      <c r="D317" s="176" t="s">
        <v>201</v>
      </c>
      <c r="E317" s="177">
        <f>SUM(E318:E327)</f>
        <v>196511</v>
      </c>
      <c r="F317" s="177">
        <f>SUM(F318:F327)</f>
        <v>1445</v>
      </c>
      <c r="G317" s="177">
        <f>SUM(G318:G327)</f>
        <v>197956</v>
      </c>
      <c r="H317" s="177">
        <f>SUM(H318:H327)</f>
        <v>89395.56000000001</v>
      </c>
      <c r="I317" s="165">
        <f t="shared" si="25"/>
        <v>45.15930812907919</v>
      </c>
      <c r="J317" s="42"/>
    </row>
    <row r="318" spans="2:10" ht="12.75">
      <c r="B318" s="171"/>
      <c r="C318" s="171">
        <v>3020</v>
      </c>
      <c r="D318" s="172" t="s">
        <v>170</v>
      </c>
      <c r="E318" s="173">
        <v>15009</v>
      </c>
      <c r="F318" s="174">
        <v>0</v>
      </c>
      <c r="G318" s="173">
        <f aca="true" t="shared" si="27" ref="G318:G327">E318+F318</f>
        <v>15009</v>
      </c>
      <c r="H318" s="46">
        <v>6497.75</v>
      </c>
      <c r="I318" s="179">
        <f t="shared" si="25"/>
        <v>43.292357918582184</v>
      </c>
      <c r="J318" s="42"/>
    </row>
    <row r="319" spans="2:10" ht="12.75">
      <c r="B319" s="171"/>
      <c r="C319" s="171">
        <v>4010</v>
      </c>
      <c r="D319" s="172" t="s">
        <v>171</v>
      </c>
      <c r="E319" s="173">
        <v>105537</v>
      </c>
      <c r="F319" s="174">
        <v>9143</v>
      </c>
      <c r="G319" s="173">
        <f t="shared" si="27"/>
        <v>114680</v>
      </c>
      <c r="H319" s="46">
        <v>54848.4</v>
      </c>
      <c r="I319" s="179">
        <f t="shared" si="25"/>
        <v>47.82734565748169</v>
      </c>
      <c r="J319" s="42"/>
    </row>
    <row r="320" spans="2:10" ht="12.75">
      <c r="B320" s="171"/>
      <c r="C320" s="171">
        <v>4040</v>
      </c>
      <c r="D320" s="172" t="s">
        <v>172</v>
      </c>
      <c r="E320" s="173">
        <v>8370</v>
      </c>
      <c r="F320" s="174">
        <v>93</v>
      </c>
      <c r="G320" s="173">
        <f t="shared" si="27"/>
        <v>8463</v>
      </c>
      <c r="H320" s="46">
        <v>8005.17</v>
      </c>
      <c r="I320" s="179">
        <f t="shared" si="25"/>
        <v>94.59021623537753</v>
      </c>
      <c r="J320" s="42"/>
    </row>
    <row r="321" spans="2:10" ht="12.75">
      <c r="B321" s="171"/>
      <c r="C321" s="171">
        <v>4110</v>
      </c>
      <c r="D321" s="172" t="s">
        <v>158</v>
      </c>
      <c r="E321" s="173">
        <v>22350</v>
      </c>
      <c r="F321" s="174">
        <v>1936</v>
      </c>
      <c r="G321" s="173">
        <f t="shared" si="27"/>
        <v>24286</v>
      </c>
      <c r="H321" s="46">
        <v>9928.86</v>
      </c>
      <c r="I321" s="179">
        <f t="shared" si="25"/>
        <v>40.883060199291776</v>
      </c>
      <c r="J321" s="42"/>
    </row>
    <row r="322" spans="2:10" ht="12.75">
      <c r="B322" s="171"/>
      <c r="C322" s="171">
        <v>4120</v>
      </c>
      <c r="D322" s="172" t="s">
        <v>159</v>
      </c>
      <c r="E322" s="173">
        <v>3146</v>
      </c>
      <c r="F322" s="174">
        <v>273</v>
      </c>
      <c r="G322" s="173">
        <f t="shared" si="27"/>
        <v>3419</v>
      </c>
      <c r="H322" s="46">
        <v>1573.96</v>
      </c>
      <c r="I322" s="179">
        <f t="shared" si="25"/>
        <v>46.03568294823048</v>
      </c>
      <c r="J322" s="42"/>
    </row>
    <row r="323" spans="2:10" ht="12.75">
      <c r="B323" s="171"/>
      <c r="C323" s="171">
        <v>4210</v>
      </c>
      <c r="D323" s="172" t="s">
        <v>151</v>
      </c>
      <c r="E323" s="173">
        <v>28000</v>
      </c>
      <c r="F323" s="174">
        <v>-10000</v>
      </c>
      <c r="G323" s="173">
        <f t="shared" si="27"/>
        <v>18000</v>
      </c>
      <c r="H323" s="46">
        <v>2159.61</v>
      </c>
      <c r="I323" s="179">
        <f t="shared" si="25"/>
        <v>11.997833333333334</v>
      </c>
      <c r="J323" s="42"/>
    </row>
    <row r="324" spans="2:10" ht="12.75">
      <c r="B324" s="171"/>
      <c r="C324" s="171">
        <v>4240</v>
      </c>
      <c r="D324" s="172" t="s">
        <v>202</v>
      </c>
      <c r="E324" s="173">
        <v>3800</v>
      </c>
      <c r="F324" s="174">
        <v>0</v>
      </c>
      <c r="G324" s="173">
        <f t="shared" si="27"/>
        <v>3800</v>
      </c>
      <c r="H324" s="46">
        <v>0</v>
      </c>
      <c r="I324" s="179">
        <f t="shared" si="25"/>
        <v>0</v>
      </c>
      <c r="J324" s="42"/>
    </row>
    <row r="325" spans="2:10" ht="12.75">
      <c r="B325" s="171"/>
      <c r="C325" s="171">
        <v>4300</v>
      </c>
      <c r="D325" s="172" t="s">
        <v>144</v>
      </c>
      <c r="E325" s="173">
        <v>500</v>
      </c>
      <c r="F325" s="174">
        <v>0</v>
      </c>
      <c r="G325" s="173">
        <f t="shared" si="27"/>
        <v>500</v>
      </c>
      <c r="H325" s="46">
        <v>0</v>
      </c>
      <c r="I325" s="179">
        <f t="shared" si="25"/>
        <v>0</v>
      </c>
      <c r="J325" s="42"/>
    </row>
    <row r="326" spans="2:10" ht="12.75">
      <c r="B326" s="171"/>
      <c r="C326" s="171">
        <v>4410</v>
      </c>
      <c r="D326" s="172" t="s">
        <v>169</v>
      </c>
      <c r="E326" s="173">
        <v>1500</v>
      </c>
      <c r="F326" s="174">
        <v>0</v>
      </c>
      <c r="G326" s="173">
        <f t="shared" si="27"/>
        <v>1500</v>
      </c>
      <c r="H326" s="46">
        <v>31.81</v>
      </c>
      <c r="I326" s="179">
        <f t="shared" si="25"/>
        <v>2.1206666666666667</v>
      </c>
      <c r="J326" s="42"/>
    </row>
    <row r="327" spans="2:10" ht="12.75">
      <c r="B327" s="171"/>
      <c r="C327" s="171">
        <v>4440</v>
      </c>
      <c r="D327" s="172" t="s">
        <v>179</v>
      </c>
      <c r="E327" s="173">
        <v>8299</v>
      </c>
      <c r="F327" s="174">
        <v>0</v>
      </c>
      <c r="G327" s="173">
        <f t="shared" si="27"/>
        <v>8299</v>
      </c>
      <c r="H327" s="46">
        <v>6350</v>
      </c>
      <c r="I327" s="179">
        <f t="shared" si="25"/>
        <v>76.51524280033739</v>
      </c>
      <c r="J327" s="42"/>
    </row>
    <row r="328" spans="2:10" ht="12.75">
      <c r="B328" s="175">
        <v>80104</v>
      </c>
      <c r="C328" s="175"/>
      <c r="D328" s="176" t="s">
        <v>95</v>
      </c>
      <c r="E328" s="177">
        <f>SUM(E329:E349)</f>
        <v>970580</v>
      </c>
      <c r="F328" s="177">
        <f>SUM(F329:F349)</f>
        <v>104403</v>
      </c>
      <c r="G328" s="177">
        <f>SUM(G329:G349)</f>
        <v>1074983</v>
      </c>
      <c r="H328" s="177">
        <f>SUM(H329:H349)</f>
        <v>555676.1600000001</v>
      </c>
      <c r="I328" s="165">
        <f t="shared" si="25"/>
        <v>51.6916230303177</v>
      </c>
      <c r="J328" s="42"/>
    </row>
    <row r="329" spans="2:10" ht="33.75">
      <c r="B329" s="171"/>
      <c r="C329" s="171">
        <v>2310</v>
      </c>
      <c r="D329" s="172" t="s">
        <v>154</v>
      </c>
      <c r="E329" s="173">
        <v>20000</v>
      </c>
      <c r="F329" s="174">
        <v>0</v>
      </c>
      <c r="G329" s="173">
        <f aca="true" t="shared" si="28" ref="G329:G349">E329+F329</f>
        <v>20000</v>
      </c>
      <c r="H329" s="46">
        <v>11040</v>
      </c>
      <c r="I329" s="179">
        <f aca="true" t="shared" si="29" ref="I329:I360">H329/G329*100</f>
        <v>55.2</v>
      </c>
      <c r="J329" s="42"/>
    </row>
    <row r="330" spans="2:10" ht="12.75">
      <c r="B330" s="171"/>
      <c r="C330" s="171">
        <v>3020</v>
      </c>
      <c r="D330" s="172" t="s">
        <v>170</v>
      </c>
      <c r="E330" s="173">
        <v>37358</v>
      </c>
      <c r="F330" s="174">
        <v>0</v>
      </c>
      <c r="G330" s="173">
        <f t="shared" si="28"/>
        <v>37358</v>
      </c>
      <c r="H330" s="46">
        <v>19872.28</v>
      </c>
      <c r="I330" s="179">
        <f t="shared" si="29"/>
        <v>53.19417527704909</v>
      </c>
      <c r="J330" s="42"/>
    </row>
    <row r="331" spans="2:10" ht="12.75">
      <c r="B331" s="171"/>
      <c r="C331" s="171">
        <v>4010</v>
      </c>
      <c r="D331" s="172" t="s">
        <v>171</v>
      </c>
      <c r="E331" s="173">
        <v>537212</v>
      </c>
      <c r="F331" s="174">
        <v>66016</v>
      </c>
      <c r="G331" s="173">
        <f t="shared" si="28"/>
        <v>603228</v>
      </c>
      <c r="H331" s="46">
        <v>285516.53</v>
      </c>
      <c r="I331" s="179">
        <f t="shared" si="29"/>
        <v>47.33144515838125</v>
      </c>
      <c r="J331" s="42"/>
    </row>
    <row r="332" spans="2:10" ht="12.75">
      <c r="B332" s="171"/>
      <c r="C332" s="171">
        <v>4040</v>
      </c>
      <c r="D332" s="172" t="s">
        <v>172</v>
      </c>
      <c r="E332" s="173">
        <v>45000</v>
      </c>
      <c r="F332" s="174">
        <v>3899</v>
      </c>
      <c r="G332" s="173">
        <f t="shared" si="28"/>
        <v>48899</v>
      </c>
      <c r="H332" s="46">
        <v>42829.44</v>
      </c>
      <c r="I332" s="179">
        <f t="shared" si="29"/>
        <v>87.58755802777154</v>
      </c>
      <c r="J332" s="42"/>
    </row>
    <row r="333" spans="2:10" ht="12.75">
      <c r="B333" s="171"/>
      <c r="C333" s="171">
        <v>4110</v>
      </c>
      <c r="D333" s="172" t="s">
        <v>158</v>
      </c>
      <c r="E333" s="173">
        <v>102168</v>
      </c>
      <c r="F333" s="174">
        <v>11930</v>
      </c>
      <c r="G333" s="173">
        <f t="shared" si="28"/>
        <v>114098</v>
      </c>
      <c r="H333" s="46">
        <v>43907.67</v>
      </c>
      <c r="I333" s="179">
        <f t="shared" si="29"/>
        <v>38.4824186225876</v>
      </c>
      <c r="J333" s="42"/>
    </row>
    <row r="334" spans="2:10" ht="12.75">
      <c r="B334" s="171"/>
      <c r="C334" s="171">
        <v>4120</v>
      </c>
      <c r="D334" s="172" t="s">
        <v>159</v>
      </c>
      <c r="E334" s="173">
        <v>14536</v>
      </c>
      <c r="F334" s="174">
        <v>1736</v>
      </c>
      <c r="G334" s="173">
        <f t="shared" si="28"/>
        <v>16272</v>
      </c>
      <c r="H334" s="46">
        <v>7025.9</v>
      </c>
      <c r="I334" s="179">
        <f t="shared" si="29"/>
        <v>43.17785152409046</v>
      </c>
      <c r="J334" s="42"/>
    </row>
    <row r="335" spans="2:10" ht="12.75">
      <c r="B335" s="171"/>
      <c r="C335" s="171">
        <v>4170</v>
      </c>
      <c r="D335" s="172" t="s">
        <v>160</v>
      </c>
      <c r="E335" s="173">
        <v>1000</v>
      </c>
      <c r="F335" s="174">
        <v>0</v>
      </c>
      <c r="G335" s="173">
        <f t="shared" si="28"/>
        <v>1000</v>
      </c>
      <c r="H335" s="46">
        <v>0</v>
      </c>
      <c r="I335" s="179">
        <f t="shared" si="29"/>
        <v>0</v>
      </c>
      <c r="J335" s="42"/>
    </row>
    <row r="336" spans="2:10" ht="12.75">
      <c r="B336" s="171"/>
      <c r="C336" s="171">
        <v>4210</v>
      </c>
      <c r="D336" s="172" t="s">
        <v>151</v>
      </c>
      <c r="E336" s="173">
        <v>47400</v>
      </c>
      <c r="F336" s="174">
        <v>0</v>
      </c>
      <c r="G336" s="173">
        <f t="shared" si="28"/>
        <v>47400</v>
      </c>
      <c r="H336" s="46">
        <v>36579.68</v>
      </c>
      <c r="I336" s="179">
        <f t="shared" si="29"/>
        <v>77.17232067510548</v>
      </c>
      <c r="J336" s="42"/>
    </row>
    <row r="337" spans="2:10" ht="12.75">
      <c r="B337" s="171"/>
      <c r="C337" s="171">
        <v>4220</v>
      </c>
      <c r="D337" s="172" t="s">
        <v>203</v>
      </c>
      <c r="E337" s="173">
        <v>69600</v>
      </c>
      <c r="F337" s="174">
        <v>0</v>
      </c>
      <c r="G337" s="173">
        <f t="shared" si="28"/>
        <v>69600</v>
      </c>
      <c r="H337" s="46">
        <v>29683.42</v>
      </c>
      <c r="I337" s="179">
        <f t="shared" si="29"/>
        <v>42.64859195402298</v>
      </c>
      <c r="J337" s="42"/>
    </row>
    <row r="338" spans="2:10" ht="12.75">
      <c r="B338" s="171"/>
      <c r="C338" s="171">
        <v>4240</v>
      </c>
      <c r="D338" s="172" t="s">
        <v>202</v>
      </c>
      <c r="E338" s="173">
        <v>5400</v>
      </c>
      <c r="F338" s="174">
        <v>0</v>
      </c>
      <c r="G338" s="173">
        <f t="shared" si="28"/>
        <v>5400</v>
      </c>
      <c r="H338" s="46">
        <v>2775.39</v>
      </c>
      <c r="I338" s="179">
        <f t="shared" si="29"/>
        <v>51.39611111111111</v>
      </c>
      <c r="J338" s="42"/>
    </row>
    <row r="339" spans="2:10" ht="12.75">
      <c r="B339" s="171"/>
      <c r="C339" s="171">
        <v>4260</v>
      </c>
      <c r="D339" s="172" t="s">
        <v>163</v>
      </c>
      <c r="E339" s="173">
        <v>19400</v>
      </c>
      <c r="F339" s="174">
        <v>0</v>
      </c>
      <c r="G339" s="173">
        <f t="shared" si="28"/>
        <v>19400</v>
      </c>
      <c r="H339" s="46">
        <v>11088.2</v>
      </c>
      <c r="I339" s="179">
        <f t="shared" si="29"/>
        <v>57.155670103092795</v>
      </c>
      <c r="J339" s="42"/>
    </row>
    <row r="340" spans="2:10" ht="12.75">
      <c r="B340" s="171"/>
      <c r="C340" s="171">
        <v>4270</v>
      </c>
      <c r="D340" s="172" t="s">
        <v>161</v>
      </c>
      <c r="E340" s="173">
        <v>5000</v>
      </c>
      <c r="F340" s="174">
        <v>23922</v>
      </c>
      <c r="G340" s="173">
        <f t="shared" si="28"/>
        <v>28922</v>
      </c>
      <c r="H340" s="46">
        <v>28787.43</v>
      </c>
      <c r="I340" s="179">
        <f t="shared" si="29"/>
        <v>99.53471405850219</v>
      </c>
      <c r="J340" s="42"/>
    </row>
    <row r="341" spans="2:10" ht="12.75">
      <c r="B341" s="171"/>
      <c r="C341" s="171">
        <v>4280</v>
      </c>
      <c r="D341" s="172" t="s">
        <v>174</v>
      </c>
      <c r="E341" s="173">
        <v>1300</v>
      </c>
      <c r="F341" s="174">
        <v>0</v>
      </c>
      <c r="G341" s="173">
        <f t="shared" si="28"/>
        <v>1300</v>
      </c>
      <c r="H341" s="46">
        <v>560</v>
      </c>
      <c r="I341" s="179">
        <f t="shared" si="29"/>
        <v>43.07692307692308</v>
      </c>
      <c r="J341" s="42"/>
    </row>
    <row r="342" spans="2:10" ht="12.75">
      <c r="B342" s="171"/>
      <c r="C342" s="171">
        <v>4300</v>
      </c>
      <c r="D342" s="172" t="s">
        <v>144</v>
      </c>
      <c r="E342" s="173">
        <v>14000</v>
      </c>
      <c r="F342" s="174">
        <v>-3100</v>
      </c>
      <c r="G342" s="173">
        <f t="shared" si="28"/>
        <v>10900</v>
      </c>
      <c r="H342" s="46">
        <v>5348.54</v>
      </c>
      <c r="I342" s="179">
        <f t="shared" si="29"/>
        <v>49.0691743119266</v>
      </c>
      <c r="J342" s="42"/>
    </row>
    <row r="343" spans="2:10" ht="12.75">
      <c r="B343" s="171"/>
      <c r="C343" s="171">
        <v>4350</v>
      </c>
      <c r="D343" s="172" t="s">
        <v>175</v>
      </c>
      <c r="E343" s="173">
        <v>1200</v>
      </c>
      <c r="F343" s="174">
        <v>0</v>
      </c>
      <c r="G343" s="173">
        <f t="shared" si="28"/>
        <v>1200</v>
      </c>
      <c r="H343" s="46">
        <v>214.49</v>
      </c>
      <c r="I343" s="179">
        <f t="shared" si="29"/>
        <v>17.874166666666667</v>
      </c>
      <c r="J343" s="42"/>
    </row>
    <row r="344" spans="2:10" ht="22.5">
      <c r="B344" s="171"/>
      <c r="C344" s="171">
        <v>4370</v>
      </c>
      <c r="D344" s="172" t="s">
        <v>177</v>
      </c>
      <c r="E344" s="173">
        <v>4000</v>
      </c>
      <c r="F344" s="174">
        <v>0</v>
      </c>
      <c r="G344" s="173">
        <f t="shared" si="28"/>
        <v>4000</v>
      </c>
      <c r="H344" s="46">
        <v>1126.06</v>
      </c>
      <c r="I344" s="179">
        <f t="shared" si="29"/>
        <v>28.151499999999995</v>
      </c>
      <c r="J344" s="42"/>
    </row>
    <row r="345" spans="2:10" ht="22.5">
      <c r="B345" s="171"/>
      <c r="C345" s="58">
        <v>4390</v>
      </c>
      <c r="D345" s="45" t="s">
        <v>204</v>
      </c>
      <c r="E345" s="46">
        <v>1300</v>
      </c>
      <c r="F345" s="187">
        <v>0</v>
      </c>
      <c r="G345" s="173">
        <f t="shared" si="28"/>
        <v>1300</v>
      </c>
      <c r="H345" s="46">
        <v>0</v>
      </c>
      <c r="I345" s="179">
        <f t="shared" si="29"/>
        <v>0</v>
      </c>
      <c r="J345" s="42"/>
    </row>
    <row r="346" spans="2:10" ht="12.75">
      <c r="B346" s="171"/>
      <c r="C346" s="171">
        <v>4410</v>
      </c>
      <c r="D346" s="172" t="s">
        <v>169</v>
      </c>
      <c r="E346" s="173">
        <v>2000</v>
      </c>
      <c r="F346" s="174">
        <v>0</v>
      </c>
      <c r="G346" s="173">
        <f t="shared" si="28"/>
        <v>2000</v>
      </c>
      <c r="H346" s="46">
        <v>422.69</v>
      </c>
      <c r="I346" s="179">
        <f t="shared" si="29"/>
        <v>21.1345</v>
      </c>
      <c r="J346" s="42"/>
    </row>
    <row r="347" spans="2:10" ht="12.75">
      <c r="B347" s="171"/>
      <c r="C347" s="171">
        <v>4440</v>
      </c>
      <c r="D347" s="172" t="s">
        <v>179</v>
      </c>
      <c r="E347" s="173">
        <v>36706</v>
      </c>
      <c r="F347" s="174">
        <v>0</v>
      </c>
      <c r="G347" s="173">
        <f t="shared" si="28"/>
        <v>36706</v>
      </c>
      <c r="H347" s="46">
        <v>27600</v>
      </c>
      <c r="I347" s="179">
        <f t="shared" si="29"/>
        <v>75.19206669209395</v>
      </c>
      <c r="J347" s="42"/>
    </row>
    <row r="348" spans="2:10" ht="22.5">
      <c r="B348" s="171"/>
      <c r="C348" s="171">
        <v>4740</v>
      </c>
      <c r="D348" s="172" t="s">
        <v>181</v>
      </c>
      <c r="E348" s="173">
        <v>1000</v>
      </c>
      <c r="F348" s="174">
        <v>0</v>
      </c>
      <c r="G348" s="173">
        <f t="shared" si="28"/>
        <v>1000</v>
      </c>
      <c r="H348" s="46">
        <v>614.42</v>
      </c>
      <c r="I348" s="179">
        <f t="shared" si="29"/>
        <v>61.44199999999999</v>
      </c>
      <c r="J348" s="42"/>
    </row>
    <row r="349" spans="2:10" ht="22.5">
      <c r="B349" s="171"/>
      <c r="C349" s="171">
        <v>4750</v>
      </c>
      <c r="D349" s="172" t="s">
        <v>182</v>
      </c>
      <c r="E349" s="173">
        <v>5000</v>
      </c>
      <c r="F349" s="174">
        <v>0</v>
      </c>
      <c r="G349" s="173">
        <f t="shared" si="28"/>
        <v>5000</v>
      </c>
      <c r="H349" s="46">
        <v>684.02</v>
      </c>
      <c r="I349" s="179">
        <f t="shared" si="29"/>
        <v>13.6804</v>
      </c>
      <c r="J349" s="42"/>
    </row>
    <row r="350" spans="2:10" ht="12.75">
      <c r="B350" s="175">
        <v>80110</v>
      </c>
      <c r="C350" s="175"/>
      <c r="D350" s="176" t="s">
        <v>96</v>
      </c>
      <c r="E350" s="177">
        <f>SUM(E351:E369)</f>
        <v>2579681</v>
      </c>
      <c r="F350" s="177">
        <f>SUM(F351:F369)</f>
        <v>198490</v>
      </c>
      <c r="G350" s="177">
        <f>SUM(G351:G369)</f>
        <v>2778171</v>
      </c>
      <c r="H350" s="177">
        <f>SUM(H351:H369)</f>
        <v>1386184.11</v>
      </c>
      <c r="I350" s="165">
        <f t="shared" si="29"/>
        <v>49.89556474385486</v>
      </c>
      <c r="J350" s="42"/>
    </row>
    <row r="351" spans="2:10" ht="12.75">
      <c r="B351" s="171"/>
      <c r="C351" s="171">
        <v>3020</v>
      </c>
      <c r="D351" s="172" t="s">
        <v>170</v>
      </c>
      <c r="E351" s="173">
        <v>138587</v>
      </c>
      <c r="F351" s="174">
        <v>0</v>
      </c>
      <c r="G351" s="173">
        <f aca="true" t="shared" si="30" ref="G351:G369">E351+F351</f>
        <v>138587</v>
      </c>
      <c r="H351" s="46">
        <v>74107.2</v>
      </c>
      <c r="I351" s="179">
        <f t="shared" si="29"/>
        <v>53.47341381226233</v>
      </c>
      <c r="J351" s="42"/>
    </row>
    <row r="352" spans="2:10" ht="12.75">
      <c r="B352" s="171"/>
      <c r="C352" s="171">
        <v>4010</v>
      </c>
      <c r="D352" s="172" t="s">
        <v>171</v>
      </c>
      <c r="E352" s="173">
        <v>1565280</v>
      </c>
      <c r="F352" s="174">
        <v>153471</v>
      </c>
      <c r="G352" s="173">
        <f t="shared" si="30"/>
        <v>1718751</v>
      </c>
      <c r="H352" s="46">
        <v>808356.22</v>
      </c>
      <c r="I352" s="179">
        <f t="shared" si="29"/>
        <v>47.0316072543376</v>
      </c>
      <c r="J352" s="42"/>
    </row>
    <row r="353" spans="2:10" ht="12.75">
      <c r="B353" s="171"/>
      <c r="C353" s="171">
        <v>4040</v>
      </c>
      <c r="D353" s="172" t="s">
        <v>172</v>
      </c>
      <c r="E353" s="173">
        <v>139600</v>
      </c>
      <c r="F353" s="174">
        <v>12094</v>
      </c>
      <c r="G353" s="173">
        <f t="shared" si="30"/>
        <v>151694</v>
      </c>
      <c r="H353" s="46">
        <v>123726.38</v>
      </c>
      <c r="I353" s="179">
        <f t="shared" si="29"/>
        <v>81.56313367700766</v>
      </c>
      <c r="J353" s="42"/>
    </row>
    <row r="354" spans="2:10" ht="12.75">
      <c r="B354" s="171"/>
      <c r="C354" s="171">
        <v>4110</v>
      </c>
      <c r="D354" s="172" t="s">
        <v>158</v>
      </c>
      <c r="E354" s="173">
        <v>299998</v>
      </c>
      <c r="F354" s="174">
        <v>28815</v>
      </c>
      <c r="G354" s="173">
        <f t="shared" si="30"/>
        <v>328813</v>
      </c>
      <c r="H354" s="46">
        <v>129290.65</v>
      </c>
      <c r="I354" s="179">
        <f t="shared" si="29"/>
        <v>39.32041920483679</v>
      </c>
      <c r="J354" s="42"/>
    </row>
    <row r="355" spans="2:10" ht="12.75">
      <c r="B355" s="171"/>
      <c r="C355" s="171">
        <v>4120</v>
      </c>
      <c r="D355" s="172" t="s">
        <v>159</v>
      </c>
      <c r="E355" s="173">
        <v>42388</v>
      </c>
      <c r="F355" s="174">
        <v>4110</v>
      </c>
      <c r="G355" s="173">
        <f t="shared" si="30"/>
        <v>46498</v>
      </c>
      <c r="H355" s="46">
        <v>20567.73</v>
      </c>
      <c r="I355" s="179">
        <f t="shared" si="29"/>
        <v>44.233579938922105</v>
      </c>
      <c r="J355" s="42"/>
    </row>
    <row r="356" spans="2:10" ht="12.75">
      <c r="B356" s="171"/>
      <c r="C356" s="171">
        <v>4210</v>
      </c>
      <c r="D356" s="172" t="s">
        <v>151</v>
      </c>
      <c r="E356" s="173">
        <v>197000</v>
      </c>
      <c r="F356" s="174">
        <v>0</v>
      </c>
      <c r="G356" s="173">
        <f t="shared" si="30"/>
        <v>197000</v>
      </c>
      <c r="H356" s="46">
        <v>109916.26</v>
      </c>
      <c r="I356" s="179">
        <f t="shared" si="29"/>
        <v>55.795055837563446</v>
      </c>
      <c r="J356" s="42"/>
    </row>
    <row r="357" spans="2:10" ht="12.75">
      <c r="B357" s="171"/>
      <c r="C357" s="171">
        <v>4240</v>
      </c>
      <c r="D357" s="172" t="s">
        <v>202</v>
      </c>
      <c r="E357" s="173">
        <v>5000</v>
      </c>
      <c r="F357" s="174">
        <v>0</v>
      </c>
      <c r="G357" s="173">
        <f t="shared" si="30"/>
        <v>5000</v>
      </c>
      <c r="H357" s="46">
        <v>2535.32</v>
      </c>
      <c r="I357" s="179">
        <f t="shared" si="29"/>
        <v>50.70640000000001</v>
      </c>
      <c r="J357" s="42"/>
    </row>
    <row r="358" spans="2:10" ht="12.75">
      <c r="B358" s="171"/>
      <c r="C358" s="171">
        <v>4260</v>
      </c>
      <c r="D358" s="172" t="s">
        <v>163</v>
      </c>
      <c r="E358" s="173">
        <v>22000</v>
      </c>
      <c r="F358" s="174">
        <v>0</v>
      </c>
      <c r="G358" s="173">
        <f t="shared" si="30"/>
        <v>22000</v>
      </c>
      <c r="H358" s="46">
        <v>17089.43</v>
      </c>
      <c r="I358" s="179">
        <f t="shared" si="29"/>
        <v>77.67922727272727</v>
      </c>
      <c r="J358" s="42"/>
    </row>
    <row r="359" spans="2:10" ht="12.75">
      <c r="B359" s="171"/>
      <c r="C359" s="171">
        <v>4270</v>
      </c>
      <c r="D359" s="172" t="s">
        <v>161</v>
      </c>
      <c r="E359" s="173">
        <v>9500</v>
      </c>
      <c r="F359" s="174">
        <v>0</v>
      </c>
      <c r="G359" s="173">
        <f t="shared" si="30"/>
        <v>9500</v>
      </c>
      <c r="H359" s="46">
        <v>968.68</v>
      </c>
      <c r="I359" s="179">
        <f t="shared" si="29"/>
        <v>10.196631578947368</v>
      </c>
      <c r="J359" s="42"/>
    </row>
    <row r="360" spans="2:10" ht="12.75">
      <c r="B360" s="171"/>
      <c r="C360" s="171">
        <v>4280</v>
      </c>
      <c r="D360" s="172" t="s">
        <v>174</v>
      </c>
      <c r="E360" s="173">
        <v>3500</v>
      </c>
      <c r="F360" s="174">
        <v>0</v>
      </c>
      <c r="G360" s="173">
        <f t="shared" si="30"/>
        <v>3500</v>
      </c>
      <c r="H360" s="46">
        <v>111</v>
      </c>
      <c r="I360" s="179">
        <f t="shared" si="29"/>
        <v>3.1714285714285717</v>
      </c>
      <c r="J360" s="42"/>
    </row>
    <row r="361" spans="2:10" ht="12.75">
      <c r="B361" s="171"/>
      <c r="C361" s="171">
        <v>4300</v>
      </c>
      <c r="D361" s="172" t="s">
        <v>144</v>
      </c>
      <c r="E361" s="173">
        <v>16000</v>
      </c>
      <c r="F361" s="174">
        <v>0</v>
      </c>
      <c r="G361" s="173">
        <f t="shared" si="30"/>
        <v>16000</v>
      </c>
      <c r="H361" s="46">
        <v>9338.93</v>
      </c>
      <c r="I361" s="179">
        <f aca="true" t="shared" si="31" ref="I361:I392">H361/G361*100</f>
        <v>58.368312499999995</v>
      </c>
      <c r="J361" s="42"/>
    </row>
    <row r="362" spans="2:10" ht="12.75">
      <c r="B362" s="171"/>
      <c r="C362" s="171">
        <v>4350</v>
      </c>
      <c r="D362" s="172" t="s">
        <v>175</v>
      </c>
      <c r="E362" s="173">
        <v>2500</v>
      </c>
      <c r="F362" s="174">
        <v>0</v>
      </c>
      <c r="G362" s="173">
        <f t="shared" si="30"/>
        <v>2500</v>
      </c>
      <c r="H362" s="46">
        <v>336</v>
      </c>
      <c r="I362" s="179">
        <f t="shared" si="31"/>
        <v>13.44</v>
      </c>
      <c r="J362" s="42"/>
    </row>
    <row r="363" spans="2:10" ht="22.5">
      <c r="B363" s="171"/>
      <c r="C363" s="171">
        <v>4360</v>
      </c>
      <c r="D363" s="172" t="s">
        <v>176</v>
      </c>
      <c r="E363" s="173">
        <v>1200</v>
      </c>
      <c r="F363" s="174">
        <v>0</v>
      </c>
      <c r="G363" s="173">
        <f t="shared" si="30"/>
        <v>1200</v>
      </c>
      <c r="H363" s="46">
        <v>402.6</v>
      </c>
      <c r="I363" s="179">
        <f t="shared" si="31"/>
        <v>33.550000000000004</v>
      </c>
      <c r="J363" s="42"/>
    </row>
    <row r="364" spans="2:10" ht="22.5">
      <c r="B364" s="171"/>
      <c r="C364" s="171">
        <v>4370</v>
      </c>
      <c r="D364" s="172" t="s">
        <v>177</v>
      </c>
      <c r="E364" s="173">
        <v>6300</v>
      </c>
      <c r="F364" s="174">
        <v>0</v>
      </c>
      <c r="G364" s="173">
        <f t="shared" si="30"/>
        <v>6300</v>
      </c>
      <c r="H364" s="46">
        <v>3033.01</v>
      </c>
      <c r="I364" s="179">
        <f t="shared" si="31"/>
        <v>48.14301587301588</v>
      </c>
      <c r="J364" s="42"/>
    </row>
    <row r="365" spans="2:10" ht="12.75">
      <c r="B365" s="171"/>
      <c r="C365" s="171">
        <v>4410</v>
      </c>
      <c r="D365" s="172" t="s">
        <v>169</v>
      </c>
      <c r="E365" s="173">
        <v>8000</v>
      </c>
      <c r="F365" s="174">
        <v>0</v>
      </c>
      <c r="G365" s="173">
        <f t="shared" si="30"/>
        <v>8000</v>
      </c>
      <c r="H365" s="46">
        <v>2052.14</v>
      </c>
      <c r="I365" s="179">
        <f t="shared" si="31"/>
        <v>25.65175</v>
      </c>
      <c r="J365" s="42"/>
    </row>
    <row r="366" spans="2:10" ht="12.75">
      <c r="B366" s="171"/>
      <c r="C366" s="171">
        <v>4430</v>
      </c>
      <c r="D366" s="172" t="s">
        <v>152</v>
      </c>
      <c r="E366" s="173">
        <v>9000</v>
      </c>
      <c r="F366" s="174">
        <v>0</v>
      </c>
      <c r="G366" s="173">
        <f t="shared" si="30"/>
        <v>9000</v>
      </c>
      <c r="H366" s="46">
        <v>4268.6</v>
      </c>
      <c r="I366" s="179">
        <f t="shared" si="31"/>
        <v>47.42888888888889</v>
      </c>
      <c r="J366" s="42"/>
    </row>
    <row r="367" spans="2:10" ht="12.75">
      <c r="B367" s="171"/>
      <c r="C367" s="171">
        <v>4440</v>
      </c>
      <c r="D367" s="172" t="s">
        <v>179</v>
      </c>
      <c r="E367" s="173">
        <v>105328</v>
      </c>
      <c r="F367" s="174">
        <v>0</v>
      </c>
      <c r="G367" s="173">
        <f t="shared" si="30"/>
        <v>105328</v>
      </c>
      <c r="H367" s="46">
        <v>79000</v>
      </c>
      <c r="I367" s="179">
        <f t="shared" si="31"/>
        <v>75.00379766064104</v>
      </c>
      <c r="J367" s="42"/>
    </row>
    <row r="368" spans="2:10" ht="22.5">
      <c r="B368" s="171"/>
      <c r="C368" s="171">
        <v>4740</v>
      </c>
      <c r="D368" s="172" t="s">
        <v>181</v>
      </c>
      <c r="E368" s="173">
        <v>3500</v>
      </c>
      <c r="F368" s="174">
        <v>0</v>
      </c>
      <c r="G368" s="173">
        <f t="shared" si="30"/>
        <v>3500</v>
      </c>
      <c r="H368" s="46">
        <v>262.12</v>
      </c>
      <c r="I368" s="179">
        <f t="shared" si="31"/>
        <v>7.489142857142856</v>
      </c>
      <c r="J368" s="42"/>
    </row>
    <row r="369" spans="2:10" ht="22.5">
      <c r="B369" s="171"/>
      <c r="C369" s="171">
        <v>4750</v>
      </c>
      <c r="D369" s="172" t="s">
        <v>182</v>
      </c>
      <c r="E369" s="173">
        <v>5000</v>
      </c>
      <c r="F369" s="174">
        <v>0</v>
      </c>
      <c r="G369" s="173">
        <f t="shared" si="30"/>
        <v>5000</v>
      </c>
      <c r="H369" s="46">
        <v>821.84</v>
      </c>
      <c r="I369" s="179">
        <f t="shared" si="31"/>
        <v>16.4368</v>
      </c>
      <c r="J369" s="42"/>
    </row>
    <row r="370" spans="2:10" ht="12.75">
      <c r="B370" s="175">
        <v>80113</v>
      </c>
      <c r="C370" s="175"/>
      <c r="D370" s="176" t="s">
        <v>205</v>
      </c>
      <c r="E370" s="177">
        <f>SUM(E371:E383)</f>
        <v>394184</v>
      </c>
      <c r="F370" s="177">
        <f>SUM(F371:F383)</f>
        <v>0</v>
      </c>
      <c r="G370" s="177">
        <f>SUM(G371:G383)</f>
        <v>394184</v>
      </c>
      <c r="H370" s="177">
        <f>SUM(H371:H383)</f>
        <v>238178.58</v>
      </c>
      <c r="I370" s="165">
        <f t="shared" si="31"/>
        <v>60.423198303330416</v>
      </c>
      <c r="J370" s="42"/>
    </row>
    <row r="371" spans="2:10" ht="12.75">
      <c r="B371" s="171"/>
      <c r="C371" s="171">
        <v>3020</v>
      </c>
      <c r="D371" s="172" t="s">
        <v>170</v>
      </c>
      <c r="E371" s="173">
        <v>740</v>
      </c>
      <c r="F371" s="174">
        <v>0</v>
      </c>
      <c r="G371" s="173">
        <f aca="true" t="shared" si="32" ref="G371:G383">E371+F371</f>
        <v>740</v>
      </c>
      <c r="H371" s="46">
        <v>246.6</v>
      </c>
      <c r="I371" s="179">
        <f t="shared" si="31"/>
        <v>33.32432432432432</v>
      </c>
      <c r="J371" s="42"/>
    </row>
    <row r="372" spans="2:10" ht="12.75">
      <c r="B372" s="171"/>
      <c r="C372" s="171">
        <v>4010</v>
      </c>
      <c r="D372" s="172" t="s">
        <v>171</v>
      </c>
      <c r="E372" s="173">
        <v>45706</v>
      </c>
      <c r="F372" s="174">
        <v>0</v>
      </c>
      <c r="G372" s="173">
        <f t="shared" si="32"/>
        <v>45706</v>
      </c>
      <c r="H372" s="46">
        <v>20192.12</v>
      </c>
      <c r="I372" s="179">
        <f t="shared" si="31"/>
        <v>44.17826981140331</v>
      </c>
      <c r="J372" s="42"/>
    </row>
    <row r="373" spans="2:10" ht="12.75">
      <c r="B373" s="171"/>
      <c r="C373" s="171">
        <v>4040</v>
      </c>
      <c r="D373" s="172" t="s">
        <v>172</v>
      </c>
      <c r="E373" s="173">
        <v>3137</v>
      </c>
      <c r="F373" s="174">
        <v>0</v>
      </c>
      <c r="G373" s="173">
        <f t="shared" si="32"/>
        <v>3137</v>
      </c>
      <c r="H373" s="46">
        <v>3137.01</v>
      </c>
      <c r="I373" s="179">
        <f t="shared" si="31"/>
        <v>100.00031877590054</v>
      </c>
      <c r="J373" s="42"/>
    </row>
    <row r="374" spans="2:10" ht="12.75">
      <c r="B374" s="171"/>
      <c r="C374" s="171">
        <v>4110</v>
      </c>
      <c r="D374" s="172" t="s">
        <v>158</v>
      </c>
      <c r="E374" s="173">
        <v>8801</v>
      </c>
      <c r="F374" s="174">
        <v>0</v>
      </c>
      <c r="G374" s="173">
        <f t="shared" si="32"/>
        <v>8801</v>
      </c>
      <c r="H374" s="46">
        <v>3351.36</v>
      </c>
      <c r="I374" s="179">
        <f t="shared" si="31"/>
        <v>38.07930916941257</v>
      </c>
      <c r="J374" s="42"/>
    </row>
    <row r="375" spans="2:10" ht="12.75">
      <c r="B375" s="171"/>
      <c r="C375" s="171">
        <v>4120</v>
      </c>
      <c r="D375" s="172" t="s">
        <v>159</v>
      </c>
      <c r="E375" s="173">
        <v>1097</v>
      </c>
      <c r="F375" s="174">
        <v>0</v>
      </c>
      <c r="G375" s="173">
        <f t="shared" si="32"/>
        <v>1097</v>
      </c>
      <c r="H375" s="46">
        <v>511.26</v>
      </c>
      <c r="I375" s="179">
        <f t="shared" si="31"/>
        <v>46.6052871467639</v>
      </c>
      <c r="J375" s="42"/>
    </row>
    <row r="376" spans="2:10" ht="12.75">
      <c r="B376" s="171"/>
      <c r="C376" s="171">
        <v>4210</v>
      </c>
      <c r="D376" s="172" t="s">
        <v>151</v>
      </c>
      <c r="E376" s="173">
        <v>20000</v>
      </c>
      <c r="F376" s="174">
        <v>0</v>
      </c>
      <c r="G376" s="173">
        <f t="shared" si="32"/>
        <v>20000</v>
      </c>
      <c r="H376" s="46">
        <v>9978.42</v>
      </c>
      <c r="I376" s="179">
        <f t="shared" si="31"/>
        <v>49.8921</v>
      </c>
      <c r="J376" s="42"/>
    </row>
    <row r="377" spans="2:10" ht="12.75">
      <c r="B377" s="171"/>
      <c r="C377" s="171">
        <v>4270</v>
      </c>
      <c r="D377" s="172" t="s">
        <v>161</v>
      </c>
      <c r="E377" s="173">
        <v>10000</v>
      </c>
      <c r="F377" s="174">
        <v>0</v>
      </c>
      <c r="G377" s="173">
        <f t="shared" si="32"/>
        <v>10000</v>
      </c>
      <c r="H377" s="46">
        <v>0</v>
      </c>
      <c r="I377" s="179">
        <f t="shared" si="31"/>
        <v>0</v>
      </c>
      <c r="J377" s="42"/>
    </row>
    <row r="378" spans="2:10" ht="12.75">
      <c r="B378" s="171"/>
      <c r="C378" s="171">
        <v>4280</v>
      </c>
      <c r="D378" s="172" t="s">
        <v>174</v>
      </c>
      <c r="E378" s="173">
        <v>120</v>
      </c>
      <c r="F378" s="174">
        <v>0</v>
      </c>
      <c r="G378" s="173">
        <f t="shared" si="32"/>
        <v>120</v>
      </c>
      <c r="H378" s="46">
        <v>0</v>
      </c>
      <c r="I378" s="179">
        <f t="shared" si="31"/>
        <v>0</v>
      </c>
      <c r="J378" s="42"/>
    </row>
    <row r="379" spans="2:10" ht="12.75">
      <c r="B379" s="171"/>
      <c r="C379" s="171">
        <v>4300</v>
      </c>
      <c r="D379" s="172" t="s">
        <v>144</v>
      </c>
      <c r="E379" s="173">
        <v>300000</v>
      </c>
      <c r="F379" s="174">
        <v>0</v>
      </c>
      <c r="G379" s="173">
        <f t="shared" si="32"/>
        <v>300000</v>
      </c>
      <c r="H379" s="46">
        <v>198920.21</v>
      </c>
      <c r="I379" s="179">
        <f t="shared" si="31"/>
        <v>66.30673666666667</v>
      </c>
      <c r="J379" s="42"/>
    </row>
    <row r="380" spans="2:10" ht="22.5">
      <c r="B380" s="171"/>
      <c r="C380" s="171">
        <v>4360</v>
      </c>
      <c r="D380" s="172" t="s">
        <v>176</v>
      </c>
      <c r="E380" s="173">
        <v>1000</v>
      </c>
      <c r="F380" s="174">
        <v>0</v>
      </c>
      <c r="G380" s="173">
        <f t="shared" si="32"/>
        <v>1000</v>
      </c>
      <c r="H380" s="46">
        <v>341.6</v>
      </c>
      <c r="I380" s="179">
        <f t="shared" si="31"/>
        <v>34.160000000000004</v>
      </c>
      <c r="J380" s="42"/>
    </row>
    <row r="381" spans="2:10" ht="12.75">
      <c r="B381" s="171"/>
      <c r="C381" s="171">
        <v>4410</v>
      </c>
      <c r="D381" s="172" t="s">
        <v>169</v>
      </c>
      <c r="E381" s="173">
        <v>200</v>
      </c>
      <c r="F381" s="174">
        <v>0</v>
      </c>
      <c r="G381" s="173">
        <f t="shared" si="32"/>
        <v>200</v>
      </c>
      <c r="H381" s="46">
        <v>0</v>
      </c>
      <c r="I381" s="179">
        <f t="shared" si="31"/>
        <v>0</v>
      </c>
      <c r="J381" s="42"/>
    </row>
    <row r="382" spans="2:10" ht="12.75">
      <c r="B382" s="171"/>
      <c r="C382" s="171">
        <v>4430</v>
      </c>
      <c r="D382" s="172" t="s">
        <v>152</v>
      </c>
      <c r="E382" s="173">
        <v>1400</v>
      </c>
      <c r="F382" s="174">
        <v>0</v>
      </c>
      <c r="G382" s="173">
        <f t="shared" si="32"/>
        <v>1400</v>
      </c>
      <c r="H382" s="46">
        <v>0</v>
      </c>
      <c r="I382" s="179">
        <f t="shared" si="31"/>
        <v>0</v>
      </c>
      <c r="J382" s="42"/>
    </row>
    <row r="383" spans="2:10" ht="12.75">
      <c r="B383" s="171"/>
      <c r="C383" s="171">
        <v>4440</v>
      </c>
      <c r="D383" s="172" t="s">
        <v>179</v>
      </c>
      <c r="E383" s="173">
        <v>1983</v>
      </c>
      <c r="F383" s="174"/>
      <c r="G383" s="173">
        <f t="shared" si="32"/>
        <v>1983</v>
      </c>
      <c r="H383" s="46">
        <v>1500</v>
      </c>
      <c r="I383" s="179">
        <f t="shared" si="31"/>
        <v>75.642965204236</v>
      </c>
      <c r="J383" s="42"/>
    </row>
    <row r="384" spans="2:10" ht="21.75">
      <c r="B384" s="175">
        <v>80114</v>
      </c>
      <c r="C384" s="175"/>
      <c r="D384" s="176" t="s">
        <v>206</v>
      </c>
      <c r="E384" s="177">
        <f>SUM(E385:E403)</f>
        <v>325800</v>
      </c>
      <c r="F384" s="177">
        <f>SUM(F385:F403)</f>
        <v>632</v>
      </c>
      <c r="G384" s="177">
        <f>SUM(G385:G403)</f>
        <v>326432</v>
      </c>
      <c r="H384" s="177">
        <f>SUM(H385:H403)</f>
        <v>175621.93</v>
      </c>
      <c r="I384" s="165">
        <f t="shared" si="31"/>
        <v>53.80046380256837</v>
      </c>
      <c r="J384" s="42"/>
    </row>
    <row r="385" spans="2:10" ht="12.75">
      <c r="B385" s="171"/>
      <c r="C385" s="171">
        <v>3020</v>
      </c>
      <c r="D385" s="172" t="s">
        <v>170</v>
      </c>
      <c r="E385" s="173">
        <v>1200</v>
      </c>
      <c r="F385" s="173">
        <v>0</v>
      </c>
      <c r="G385" s="173">
        <f aca="true" t="shared" si="33" ref="G385:G403">E385+F385</f>
        <v>1200</v>
      </c>
      <c r="H385" s="46">
        <v>397.68</v>
      </c>
      <c r="I385" s="179">
        <f t="shared" si="31"/>
        <v>33.14</v>
      </c>
      <c r="J385" s="42"/>
    </row>
    <row r="386" spans="2:10" ht="12.75">
      <c r="B386" s="171"/>
      <c r="C386" s="171">
        <v>4010</v>
      </c>
      <c r="D386" s="172" t="s">
        <v>171</v>
      </c>
      <c r="E386" s="173">
        <v>191041</v>
      </c>
      <c r="F386" s="174">
        <v>0</v>
      </c>
      <c r="G386" s="173">
        <f t="shared" si="33"/>
        <v>191041</v>
      </c>
      <c r="H386" s="46">
        <v>114983.78</v>
      </c>
      <c r="I386" s="179">
        <f t="shared" si="31"/>
        <v>60.18801199742464</v>
      </c>
      <c r="J386" s="42"/>
    </row>
    <row r="387" spans="2:10" ht="12.75">
      <c r="B387" s="171"/>
      <c r="C387" s="171">
        <v>4040</v>
      </c>
      <c r="D387" s="172" t="s">
        <v>172</v>
      </c>
      <c r="E387" s="173">
        <v>13770</v>
      </c>
      <c r="F387" s="174">
        <v>632</v>
      </c>
      <c r="G387" s="173">
        <f t="shared" si="33"/>
        <v>14402</v>
      </c>
      <c r="H387" s="46">
        <v>14401.59</v>
      </c>
      <c r="I387" s="179">
        <f t="shared" si="31"/>
        <v>99.99715317317039</v>
      </c>
      <c r="J387" s="42"/>
    </row>
    <row r="388" spans="2:10" ht="12.75">
      <c r="B388" s="171"/>
      <c r="C388" s="171">
        <v>4110</v>
      </c>
      <c r="D388" s="172" t="s">
        <v>158</v>
      </c>
      <c r="E388" s="173">
        <v>36990</v>
      </c>
      <c r="F388" s="174">
        <v>0</v>
      </c>
      <c r="G388" s="173">
        <f t="shared" si="33"/>
        <v>36990</v>
      </c>
      <c r="H388" s="46">
        <v>14547.52</v>
      </c>
      <c r="I388" s="179">
        <f t="shared" si="31"/>
        <v>39.32825087861585</v>
      </c>
      <c r="J388" s="42"/>
    </row>
    <row r="389" spans="2:10" ht="12.75">
      <c r="B389" s="171"/>
      <c r="C389" s="171">
        <v>4120</v>
      </c>
      <c r="D389" s="172" t="s">
        <v>159</v>
      </c>
      <c r="E389" s="173">
        <v>5018</v>
      </c>
      <c r="F389" s="174">
        <v>0</v>
      </c>
      <c r="G389" s="173">
        <f t="shared" si="33"/>
        <v>5018</v>
      </c>
      <c r="H389" s="46">
        <v>2219.27</v>
      </c>
      <c r="I389" s="179">
        <f t="shared" si="31"/>
        <v>44.22618573136708</v>
      </c>
      <c r="J389" s="42"/>
    </row>
    <row r="390" spans="2:10" ht="12.75">
      <c r="B390" s="171"/>
      <c r="C390" s="171">
        <v>4170</v>
      </c>
      <c r="D390" s="172" t="s">
        <v>160</v>
      </c>
      <c r="E390" s="173">
        <v>2000</v>
      </c>
      <c r="F390" s="174">
        <v>0</v>
      </c>
      <c r="G390" s="173">
        <f t="shared" si="33"/>
        <v>2000</v>
      </c>
      <c r="H390" s="46">
        <v>1160</v>
      </c>
      <c r="I390" s="179">
        <f t="shared" si="31"/>
        <v>57.99999999999999</v>
      </c>
      <c r="J390" s="42"/>
    </row>
    <row r="391" spans="2:10" ht="12.75">
      <c r="B391" s="171"/>
      <c r="C391" s="171">
        <v>4210</v>
      </c>
      <c r="D391" s="172" t="s">
        <v>151</v>
      </c>
      <c r="E391" s="173">
        <v>20000</v>
      </c>
      <c r="F391" s="174">
        <v>0</v>
      </c>
      <c r="G391" s="173">
        <f t="shared" si="33"/>
        <v>20000</v>
      </c>
      <c r="H391" s="46">
        <v>2336.64</v>
      </c>
      <c r="I391" s="179">
        <f t="shared" si="31"/>
        <v>11.6832</v>
      </c>
      <c r="J391" s="42"/>
    </row>
    <row r="392" spans="2:10" ht="12.75">
      <c r="B392" s="171"/>
      <c r="C392" s="171">
        <v>4260</v>
      </c>
      <c r="D392" s="172" t="s">
        <v>163</v>
      </c>
      <c r="E392" s="173">
        <v>1500</v>
      </c>
      <c r="F392" s="174">
        <v>0</v>
      </c>
      <c r="G392" s="173">
        <f t="shared" si="33"/>
        <v>1500</v>
      </c>
      <c r="H392" s="46">
        <v>938.94</v>
      </c>
      <c r="I392" s="179">
        <f t="shared" si="31"/>
        <v>62.596000000000004</v>
      </c>
      <c r="J392" s="42"/>
    </row>
    <row r="393" spans="2:10" ht="12.75">
      <c r="B393" s="171"/>
      <c r="C393" s="171">
        <v>4270</v>
      </c>
      <c r="D393" s="172" t="s">
        <v>161</v>
      </c>
      <c r="E393" s="173">
        <v>3000</v>
      </c>
      <c r="F393" s="174">
        <v>0</v>
      </c>
      <c r="G393" s="173">
        <f t="shared" si="33"/>
        <v>3000</v>
      </c>
      <c r="H393" s="46">
        <v>195.44</v>
      </c>
      <c r="I393" s="179">
        <f aca="true" t="shared" si="34" ref="I393:I424">H393/G393*100</f>
        <v>6.514666666666667</v>
      </c>
      <c r="J393" s="42"/>
    </row>
    <row r="394" spans="2:10" ht="12.75">
      <c r="B394" s="171"/>
      <c r="C394" s="171">
        <v>4280</v>
      </c>
      <c r="D394" s="172" t="s">
        <v>174</v>
      </c>
      <c r="E394" s="173">
        <v>200</v>
      </c>
      <c r="F394" s="174">
        <v>0</v>
      </c>
      <c r="G394" s="173">
        <f t="shared" si="33"/>
        <v>200</v>
      </c>
      <c r="H394" s="46">
        <v>40</v>
      </c>
      <c r="I394" s="179">
        <f t="shared" si="34"/>
        <v>20</v>
      </c>
      <c r="J394" s="42"/>
    </row>
    <row r="395" spans="2:10" ht="12.75">
      <c r="B395" s="171"/>
      <c r="C395" s="171">
        <v>4300</v>
      </c>
      <c r="D395" s="172" t="s">
        <v>144</v>
      </c>
      <c r="E395" s="173">
        <v>10000</v>
      </c>
      <c r="F395" s="174">
        <v>0</v>
      </c>
      <c r="G395" s="173">
        <f t="shared" si="33"/>
        <v>10000</v>
      </c>
      <c r="H395" s="46">
        <v>1784.47</v>
      </c>
      <c r="I395" s="179">
        <f t="shared" si="34"/>
        <v>17.8447</v>
      </c>
      <c r="J395" s="42"/>
    </row>
    <row r="396" spans="2:10" ht="12.75">
      <c r="B396" s="171"/>
      <c r="C396" s="171">
        <v>4350</v>
      </c>
      <c r="D396" s="172" t="s">
        <v>175</v>
      </c>
      <c r="E396" s="173">
        <v>1400</v>
      </c>
      <c r="F396" s="174">
        <v>0</v>
      </c>
      <c r="G396" s="173">
        <f t="shared" si="33"/>
        <v>1400</v>
      </c>
      <c r="H396" s="46">
        <v>396</v>
      </c>
      <c r="I396" s="179">
        <f t="shared" si="34"/>
        <v>28.285714285714285</v>
      </c>
      <c r="J396" s="42"/>
    </row>
    <row r="397" spans="2:10" ht="22.5">
      <c r="B397" s="171"/>
      <c r="C397" s="171">
        <v>4370</v>
      </c>
      <c r="D397" s="172" t="s">
        <v>177</v>
      </c>
      <c r="E397" s="173">
        <v>3000</v>
      </c>
      <c r="F397" s="174">
        <v>0</v>
      </c>
      <c r="G397" s="173">
        <f t="shared" si="33"/>
        <v>3000</v>
      </c>
      <c r="H397" s="46">
        <v>1205.57</v>
      </c>
      <c r="I397" s="179">
        <f t="shared" si="34"/>
        <v>40.18566666666666</v>
      </c>
      <c r="J397" s="42"/>
    </row>
    <row r="398" spans="2:10" ht="12.75">
      <c r="B398" s="171"/>
      <c r="C398" s="171">
        <v>4410</v>
      </c>
      <c r="D398" s="172" t="s">
        <v>169</v>
      </c>
      <c r="E398" s="173">
        <v>400</v>
      </c>
      <c r="F398" s="174">
        <v>0</v>
      </c>
      <c r="G398" s="173">
        <f t="shared" si="33"/>
        <v>400</v>
      </c>
      <c r="H398" s="46">
        <v>11.5</v>
      </c>
      <c r="I398" s="179">
        <f t="shared" si="34"/>
        <v>2.875</v>
      </c>
      <c r="J398" s="42"/>
    </row>
    <row r="399" spans="2:10" ht="12.75">
      <c r="B399" s="171"/>
      <c r="C399" s="171">
        <v>4430</v>
      </c>
      <c r="D399" s="172" t="s">
        <v>152</v>
      </c>
      <c r="E399" s="173">
        <v>4500</v>
      </c>
      <c r="F399" s="174">
        <v>0</v>
      </c>
      <c r="G399" s="173">
        <f t="shared" si="33"/>
        <v>4500</v>
      </c>
      <c r="H399" s="46">
        <v>915.98</v>
      </c>
      <c r="I399" s="179">
        <f t="shared" si="34"/>
        <v>20.355111111111114</v>
      </c>
      <c r="J399" s="42"/>
    </row>
    <row r="400" spans="2:10" ht="12.75">
      <c r="B400" s="171"/>
      <c r="C400" s="171">
        <v>4440</v>
      </c>
      <c r="D400" s="172" t="s">
        <v>179</v>
      </c>
      <c r="E400" s="173">
        <v>6281</v>
      </c>
      <c r="F400" s="174">
        <v>0</v>
      </c>
      <c r="G400" s="173">
        <f t="shared" si="33"/>
        <v>6281</v>
      </c>
      <c r="H400" s="46">
        <v>4750</v>
      </c>
      <c r="I400" s="179">
        <f t="shared" si="34"/>
        <v>75.62490049355198</v>
      </c>
      <c r="J400" s="42"/>
    </row>
    <row r="401" spans="2:10" ht="22.5">
      <c r="B401" s="171"/>
      <c r="C401" s="171">
        <v>4740</v>
      </c>
      <c r="D401" s="172" t="s">
        <v>181</v>
      </c>
      <c r="E401" s="173">
        <v>3500</v>
      </c>
      <c r="F401" s="174">
        <v>0</v>
      </c>
      <c r="G401" s="173">
        <f t="shared" si="33"/>
        <v>3500</v>
      </c>
      <c r="H401" s="46">
        <v>1019.08</v>
      </c>
      <c r="I401" s="179">
        <f t="shared" si="34"/>
        <v>29.11657142857143</v>
      </c>
      <c r="J401" s="42"/>
    </row>
    <row r="402" spans="2:10" ht="22.5">
      <c r="B402" s="171"/>
      <c r="C402" s="171">
        <v>4750</v>
      </c>
      <c r="D402" s="172" t="s">
        <v>182</v>
      </c>
      <c r="E402" s="173">
        <v>5000</v>
      </c>
      <c r="F402" s="174">
        <v>0</v>
      </c>
      <c r="G402" s="173">
        <f t="shared" si="33"/>
        <v>5000</v>
      </c>
      <c r="H402" s="46">
        <v>4366.47</v>
      </c>
      <c r="I402" s="179">
        <f t="shared" si="34"/>
        <v>87.3294</v>
      </c>
      <c r="J402" s="42"/>
    </row>
    <row r="403" spans="2:10" ht="22.5">
      <c r="B403" s="171"/>
      <c r="C403" s="171">
        <v>6060</v>
      </c>
      <c r="D403" s="172" t="s">
        <v>207</v>
      </c>
      <c r="E403" s="173">
        <v>17000</v>
      </c>
      <c r="F403" s="174">
        <v>0</v>
      </c>
      <c r="G403" s="173">
        <f t="shared" si="33"/>
        <v>17000</v>
      </c>
      <c r="H403" s="46">
        <v>9952</v>
      </c>
      <c r="I403" s="179">
        <f t="shared" si="34"/>
        <v>58.541176470588226</v>
      </c>
      <c r="J403" s="42"/>
    </row>
    <row r="404" spans="2:10" ht="12.75">
      <c r="B404" s="175">
        <v>80146</v>
      </c>
      <c r="C404" s="175"/>
      <c r="D404" s="176" t="s">
        <v>208</v>
      </c>
      <c r="E404" s="177">
        <f>SUM(E405:E407)</f>
        <v>49632</v>
      </c>
      <c r="F404" s="177">
        <f>SUM(F405:F407)</f>
        <v>0</v>
      </c>
      <c r="G404" s="177">
        <f>SUM(G405:G407)</f>
        <v>49632</v>
      </c>
      <c r="H404" s="177">
        <f>SUM(H405:H407)</f>
        <v>14125.98</v>
      </c>
      <c r="I404" s="165">
        <f t="shared" si="34"/>
        <v>28.461436170212767</v>
      </c>
      <c r="J404" s="42"/>
    </row>
    <row r="405" spans="2:10" ht="12.75">
      <c r="B405" s="171"/>
      <c r="C405" s="171">
        <v>4210</v>
      </c>
      <c r="D405" s="172" t="s">
        <v>151</v>
      </c>
      <c r="E405" s="173">
        <v>16348</v>
      </c>
      <c r="F405" s="174">
        <v>-1015</v>
      </c>
      <c r="G405" s="173">
        <f>E405+F405</f>
        <v>15333</v>
      </c>
      <c r="H405" s="46">
        <v>606</v>
      </c>
      <c r="I405" s="179">
        <f t="shared" si="34"/>
        <v>3.9522598317354727</v>
      </c>
      <c r="J405" s="42"/>
    </row>
    <row r="406" spans="2:10" ht="12.75">
      <c r="B406" s="171"/>
      <c r="C406" s="171">
        <v>4300</v>
      </c>
      <c r="D406" s="172" t="s">
        <v>144</v>
      </c>
      <c r="E406" s="173">
        <v>26425</v>
      </c>
      <c r="F406" s="174">
        <v>1485</v>
      </c>
      <c r="G406" s="173">
        <f>E406+F406</f>
        <v>27910</v>
      </c>
      <c r="H406" s="46">
        <v>11960</v>
      </c>
      <c r="I406" s="179">
        <f t="shared" si="34"/>
        <v>42.85202436402723</v>
      </c>
      <c r="J406" s="42"/>
    </row>
    <row r="407" spans="2:10" ht="12.75">
      <c r="B407" s="171"/>
      <c r="C407" s="171">
        <v>4410</v>
      </c>
      <c r="D407" s="172" t="s">
        <v>169</v>
      </c>
      <c r="E407" s="173">
        <v>6859</v>
      </c>
      <c r="F407" s="174">
        <v>-470</v>
      </c>
      <c r="G407" s="173">
        <f>E407+F407</f>
        <v>6389</v>
      </c>
      <c r="H407" s="46">
        <v>1559.98</v>
      </c>
      <c r="I407" s="179">
        <f t="shared" si="34"/>
        <v>24.416653623415247</v>
      </c>
      <c r="J407" s="42"/>
    </row>
    <row r="408" spans="2:10" ht="12.75">
      <c r="B408" s="188">
        <v>80148</v>
      </c>
      <c r="C408" s="188"/>
      <c r="D408" s="189" t="s">
        <v>98</v>
      </c>
      <c r="E408" s="178">
        <f>SUM(E409:E420)</f>
        <v>177507</v>
      </c>
      <c r="F408" s="178">
        <f>SUM(F409:F420)</f>
        <v>0</v>
      </c>
      <c r="G408" s="178">
        <f>SUM(G409:G420)</f>
        <v>177507</v>
      </c>
      <c r="H408" s="178">
        <f>SUM(H409:H420)</f>
        <v>92290.53</v>
      </c>
      <c r="I408" s="165">
        <f t="shared" si="34"/>
        <v>51.9926143757711</v>
      </c>
      <c r="J408" s="42"/>
    </row>
    <row r="409" spans="2:10" ht="12.75">
      <c r="B409" s="171"/>
      <c r="C409" s="171">
        <v>3020</v>
      </c>
      <c r="D409" s="172" t="s">
        <v>170</v>
      </c>
      <c r="E409" s="173">
        <v>1600</v>
      </c>
      <c r="F409" s="174">
        <v>0</v>
      </c>
      <c r="G409" s="173">
        <f aca="true" t="shared" si="35" ref="G409:G420">E409-F409</f>
        <v>1600</v>
      </c>
      <c r="H409" s="46">
        <v>240</v>
      </c>
      <c r="I409" s="179">
        <f t="shared" si="34"/>
        <v>15</v>
      </c>
      <c r="J409" s="42"/>
    </row>
    <row r="410" spans="2:10" ht="12.75">
      <c r="B410" s="171"/>
      <c r="C410" s="171">
        <v>4010</v>
      </c>
      <c r="D410" s="172" t="s">
        <v>171</v>
      </c>
      <c r="E410" s="173">
        <v>76626</v>
      </c>
      <c r="F410" s="174">
        <v>0</v>
      </c>
      <c r="G410" s="173">
        <f t="shared" si="35"/>
        <v>76626</v>
      </c>
      <c r="H410" s="46">
        <v>37898.85</v>
      </c>
      <c r="I410" s="179">
        <f t="shared" si="34"/>
        <v>49.45951765719207</v>
      </c>
      <c r="J410" s="42"/>
    </row>
    <row r="411" spans="2:10" ht="12.75">
      <c r="B411" s="171"/>
      <c r="C411" s="171">
        <v>4040</v>
      </c>
      <c r="D411" s="172" t="s">
        <v>172</v>
      </c>
      <c r="E411" s="173">
        <v>5110</v>
      </c>
      <c r="F411" s="174">
        <v>0</v>
      </c>
      <c r="G411" s="173">
        <f t="shared" si="35"/>
        <v>5110</v>
      </c>
      <c r="H411" s="46">
        <v>3725.28</v>
      </c>
      <c r="I411" s="179">
        <f t="shared" si="34"/>
        <v>72.90176125244618</v>
      </c>
      <c r="J411" s="42"/>
    </row>
    <row r="412" spans="2:10" ht="12.75">
      <c r="B412" s="171"/>
      <c r="C412" s="171">
        <v>4110</v>
      </c>
      <c r="D412" s="172" t="s">
        <v>158</v>
      </c>
      <c r="E412" s="173">
        <v>14173</v>
      </c>
      <c r="F412" s="174">
        <v>0</v>
      </c>
      <c r="G412" s="173">
        <f t="shared" si="35"/>
        <v>14173</v>
      </c>
      <c r="H412" s="46">
        <v>5456.7</v>
      </c>
      <c r="I412" s="179">
        <f t="shared" si="34"/>
        <v>38.50067028857687</v>
      </c>
      <c r="J412" s="42"/>
    </row>
    <row r="413" spans="2:10" ht="12.75">
      <c r="B413" s="171"/>
      <c r="C413" s="171">
        <v>4120</v>
      </c>
      <c r="D413" s="172" t="s">
        <v>159</v>
      </c>
      <c r="E413" s="173">
        <v>2003</v>
      </c>
      <c r="F413" s="174">
        <v>0</v>
      </c>
      <c r="G413" s="173">
        <f t="shared" si="35"/>
        <v>2003</v>
      </c>
      <c r="H413" s="46">
        <v>873.93</v>
      </c>
      <c r="I413" s="179">
        <f t="shared" si="34"/>
        <v>43.63105341987019</v>
      </c>
      <c r="J413" s="42"/>
    </row>
    <row r="414" spans="2:10" ht="12.75">
      <c r="B414" s="171"/>
      <c r="C414" s="171">
        <v>4210</v>
      </c>
      <c r="D414" s="172" t="s">
        <v>151</v>
      </c>
      <c r="E414" s="173">
        <v>5000</v>
      </c>
      <c r="F414" s="174">
        <v>0</v>
      </c>
      <c r="G414" s="173">
        <f t="shared" si="35"/>
        <v>5000</v>
      </c>
      <c r="H414" s="46">
        <v>4154.47</v>
      </c>
      <c r="I414" s="179">
        <f t="shared" si="34"/>
        <v>83.0894</v>
      </c>
      <c r="J414" s="42"/>
    </row>
    <row r="415" spans="2:10" ht="12.75">
      <c r="B415" s="171"/>
      <c r="C415" s="171">
        <v>4220</v>
      </c>
      <c r="D415" s="172" t="s">
        <v>203</v>
      </c>
      <c r="E415" s="173">
        <v>60000</v>
      </c>
      <c r="F415" s="174">
        <v>0</v>
      </c>
      <c r="G415" s="173">
        <f t="shared" si="35"/>
        <v>60000</v>
      </c>
      <c r="H415" s="46">
        <v>34645.3</v>
      </c>
      <c r="I415" s="179">
        <f t="shared" si="34"/>
        <v>57.74216666666667</v>
      </c>
      <c r="J415" s="42"/>
    </row>
    <row r="416" spans="2:10" ht="12.75">
      <c r="B416" s="171"/>
      <c r="C416" s="171">
        <v>4410</v>
      </c>
      <c r="D416" s="172" t="s">
        <v>169</v>
      </c>
      <c r="E416" s="173">
        <v>1500</v>
      </c>
      <c r="F416" s="174">
        <v>0</v>
      </c>
      <c r="G416" s="173">
        <f t="shared" si="35"/>
        <v>1500</v>
      </c>
      <c r="H416" s="46">
        <v>333.17</v>
      </c>
      <c r="I416" s="179">
        <f t="shared" si="34"/>
        <v>22.211333333333336</v>
      </c>
      <c r="J416" s="42"/>
    </row>
    <row r="417" spans="2:10" ht="12.75">
      <c r="B417" s="171"/>
      <c r="C417" s="171">
        <v>4430</v>
      </c>
      <c r="D417" s="172" t="s">
        <v>152</v>
      </c>
      <c r="E417" s="173">
        <v>2000</v>
      </c>
      <c r="F417" s="174">
        <v>0</v>
      </c>
      <c r="G417" s="173">
        <f t="shared" si="35"/>
        <v>2000</v>
      </c>
      <c r="H417" s="46">
        <v>0</v>
      </c>
      <c r="I417" s="179">
        <f t="shared" si="34"/>
        <v>0</v>
      </c>
      <c r="J417" s="42"/>
    </row>
    <row r="418" spans="2:10" ht="12.75">
      <c r="B418" s="171"/>
      <c r="C418" s="171">
        <v>4440</v>
      </c>
      <c r="D418" s="172" t="s">
        <v>179</v>
      </c>
      <c r="E418" s="173">
        <v>5995</v>
      </c>
      <c r="F418" s="174">
        <v>0</v>
      </c>
      <c r="G418" s="173">
        <f t="shared" si="35"/>
        <v>5995</v>
      </c>
      <c r="H418" s="46">
        <v>4500</v>
      </c>
      <c r="I418" s="179">
        <f t="shared" si="34"/>
        <v>75.0625521267723</v>
      </c>
      <c r="J418" s="42"/>
    </row>
    <row r="419" spans="2:10" ht="22.5">
      <c r="B419" s="171"/>
      <c r="C419" s="171">
        <v>4740</v>
      </c>
      <c r="D419" s="172" t="s">
        <v>181</v>
      </c>
      <c r="E419" s="173">
        <v>500</v>
      </c>
      <c r="F419" s="174">
        <v>0</v>
      </c>
      <c r="G419" s="173">
        <f t="shared" si="35"/>
        <v>500</v>
      </c>
      <c r="H419" s="46">
        <v>12.83</v>
      </c>
      <c r="I419" s="179">
        <f t="shared" si="34"/>
        <v>2.566</v>
      </c>
      <c r="J419" s="42"/>
    </row>
    <row r="420" spans="2:10" ht="22.5">
      <c r="B420" s="171"/>
      <c r="C420" s="171">
        <v>4750</v>
      </c>
      <c r="D420" s="172" t="s">
        <v>182</v>
      </c>
      <c r="E420" s="173">
        <v>3000</v>
      </c>
      <c r="F420" s="174">
        <v>0</v>
      </c>
      <c r="G420" s="173">
        <f t="shared" si="35"/>
        <v>3000</v>
      </c>
      <c r="H420" s="46">
        <v>450</v>
      </c>
      <c r="I420" s="179">
        <f t="shared" si="34"/>
        <v>15</v>
      </c>
      <c r="J420" s="42"/>
    </row>
    <row r="421" spans="2:10" ht="12.75">
      <c r="B421" s="175">
        <v>80195</v>
      </c>
      <c r="C421" s="175"/>
      <c r="D421" s="176" t="s">
        <v>18</v>
      </c>
      <c r="E421" s="177">
        <f>SUM(E422:E423)</f>
        <v>51400</v>
      </c>
      <c r="F421" s="177">
        <f>SUM(F422:F423)</f>
        <v>86501</v>
      </c>
      <c r="G421" s="177">
        <f>SUM(G422:G423)</f>
        <v>137901</v>
      </c>
      <c r="H421" s="177">
        <f>SUM(H422:H423)</f>
        <v>51629.22</v>
      </c>
      <c r="I421" s="165">
        <f t="shared" si="34"/>
        <v>37.439336915613374</v>
      </c>
      <c r="J421" s="42"/>
    </row>
    <row r="422" spans="2:10" ht="12.75">
      <c r="B422" s="171"/>
      <c r="C422" s="171">
        <v>4300</v>
      </c>
      <c r="D422" s="172" t="s">
        <v>209</v>
      </c>
      <c r="E422" s="173">
        <v>0</v>
      </c>
      <c r="F422" s="174">
        <v>87647</v>
      </c>
      <c r="G422" s="173">
        <f>E422+F422</f>
        <v>87647</v>
      </c>
      <c r="H422" s="46">
        <v>12929.22</v>
      </c>
      <c r="I422" s="179">
        <f t="shared" si="34"/>
        <v>14.751468960717423</v>
      </c>
      <c r="J422" s="42"/>
    </row>
    <row r="423" spans="2:10" ht="12.75">
      <c r="B423" s="166"/>
      <c r="C423" s="166">
        <v>4440</v>
      </c>
      <c r="D423" s="167" t="s">
        <v>179</v>
      </c>
      <c r="E423" s="168">
        <v>51400</v>
      </c>
      <c r="F423" s="169">
        <v>-1146</v>
      </c>
      <c r="G423" s="173">
        <f>E423+F423</f>
        <v>50254</v>
      </c>
      <c r="H423" s="85">
        <v>38700</v>
      </c>
      <c r="I423" s="179">
        <f t="shared" si="34"/>
        <v>77.00879531977553</v>
      </c>
      <c r="J423" s="42"/>
    </row>
    <row r="424" spans="2:10" ht="12.75">
      <c r="B424" s="48">
        <v>851</v>
      </c>
      <c r="C424" s="49"/>
      <c r="D424" s="51" t="s">
        <v>210</v>
      </c>
      <c r="E424" s="52">
        <f>SUM(E425,E428)</f>
        <v>109000</v>
      </c>
      <c r="F424" s="52">
        <f>SUM(F425,F428)</f>
        <v>0</v>
      </c>
      <c r="G424" s="52">
        <f>SUM(G425,G428)</f>
        <v>109000</v>
      </c>
      <c r="H424" s="52">
        <f>SUM(H425,H428)</f>
        <v>51863.87</v>
      </c>
      <c r="I424" s="53">
        <f>(H424/G424)*100</f>
        <v>47.58153211009174</v>
      </c>
      <c r="J424" s="42"/>
    </row>
    <row r="425" spans="2:10" ht="12.75">
      <c r="B425" s="163">
        <v>85153</v>
      </c>
      <c r="C425" s="163"/>
      <c r="D425" s="164" t="s">
        <v>211</v>
      </c>
      <c r="E425" s="165">
        <f>SUM(E426:E427)</f>
        <v>8000</v>
      </c>
      <c r="F425" s="165">
        <f>SUM(F426:F427)</f>
        <v>-6000</v>
      </c>
      <c r="G425" s="165">
        <f>SUM(G426:G427)</f>
        <v>2000</v>
      </c>
      <c r="H425" s="165">
        <f>SUM(H426:H427)</f>
        <v>0</v>
      </c>
      <c r="I425" s="170">
        <f aca="true" t="shared" si="36" ref="I425:I456">H425/G425*100</f>
        <v>0</v>
      </c>
      <c r="J425" s="42"/>
    </row>
    <row r="426" spans="2:10" ht="12.75">
      <c r="B426" s="171"/>
      <c r="C426" s="171">
        <v>4210</v>
      </c>
      <c r="D426" s="172" t="s">
        <v>151</v>
      </c>
      <c r="E426" s="173">
        <v>4000</v>
      </c>
      <c r="F426" s="174">
        <v>-3000</v>
      </c>
      <c r="G426" s="173">
        <f>E426+F426</f>
        <v>1000</v>
      </c>
      <c r="H426" s="46">
        <v>0</v>
      </c>
      <c r="I426" s="179">
        <f t="shared" si="36"/>
        <v>0</v>
      </c>
      <c r="J426" s="42"/>
    </row>
    <row r="427" spans="2:10" ht="12.75">
      <c r="B427" s="171"/>
      <c r="C427" s="171">
        <v>4300</v>
      </c>
      <c r="D427" s="172" t="s">
        <v>144</v>
      </c>
      <c r="E427" s="173">
        <v>4000</v>
      </c>
      <c r="F427" s="174">
        <v>-3000</v>
      </c>
      <c r="G427" s="173">
        <f>E427+F427</f>
        <v>1000</v>
      </c>
      <c r="H427" s="46">
        <v>0</v>
      </c>
      <c r="I427" s="179">
        <f t="shared" si="36"/>
        <v>0</v>
      </c>
      <c r="J427" s="42"/>
    </row>
    <row r="428" spans="2:10" ht="12.75">
      <c r="B428" s="175">
        <v>85154</v>
      </c>
      <c r="C428" s="175"/>
      <c r="D428" s="176" t="s">
        <v>212</v>
      </c>
      <c r="E428" s="177">
        <f>SUM(E429:E439)</f>
        <v>101000</v>
      </c>
      <c r="F428" s="177">
        <f>SUM(F429:F439)</f>
        <v>6000</v>
      </c>
      <c r="G428" s="177">
        <f>SUM(G429:G439)</f>
        <v>107000</v>
      </c>
      <c r="H428" s="177">
        <f>SUM(H429:H439)</f>
        <v>51863.87</v>
      </c>
      <c r="I428" s="177">
        <f t="shared" si="36"/>
        <v>48.47090654205608</v>
      </c>
      <c r="J428" s="42"/>
    </row>
    <row r="429" spans="2:10" ht="33.75">
      <c r="B429" s="171"/>
      <c r="C429" s="171">
        <v>2710</v>
      </c>
      <c r="D429" s="172" t="s">
        <v>156</v>
      </c>
      <c r="E429" s="173">
        <v>7626</v>
      </c>
      <c r="F429" s="174">
        <v>0</v>
      </c>
      <c r="G429" s="173">
        <f aca="true" t="shared" si="37" ref="G429:G439">E429+F429</f>
        <v>7626</v>
      </c>
      <c r="H429" s="46">
        <v>0</v>
      </c>
      <c r="I429" s="173">
        <f t="shared" si="36"/>
        <v>0</v>
      </c>
      <c r="J429" s="42"/>
    </row>
    <row r="430" spans="2:10" ht="33.75">
      <c r="B430" s="171"/>
      <c r="C430" s="171">
        <v>2820</v>
      </c>
      <c r="D430" s="172" t="s">
        <v>188</v>
      </c>
      <c r="E430" s="173">
        <v>25000</v>
      </c>
      <c r="F430" s="174">
        <v>0</v>
      </c>
      <c r="G430" s="173">
        <f t="shared" si="37"/>
        <v>25000</v>
      </c>
      <c r="H430" s="46">
        <v>0</v>
      </c>
      <c r="I430" s="173">
        <f t="shared" si="36"/>
        <v>0</v>
      </c>
      <c r="J430" s="42"/>
    </row>
    <row r="431" spans="2:10" ht="12.75">
      <c r="B431" s="171"/>
      <c r="C431" s="171">
        <v>4110</v>
      </c>
      <c r="D431" s="172" t="s">
        <v>158</v>
      </c>
      <c r="E431" s="173">
        <v>800</v>
      </c>
      <c r="F431" s="174">
        <v>0</v>
      </c>
      <c r="G431" s="173">
        <f t="shared" si="37"/>
        <v>800</v>
      </c>
      <c r="H431" s="46">
        <v>0</v>
      </c>
      <c r="I431" s="173">
        <f t="shared" si="36"/>
        <v>0</v>
      </c>
      <c r="J431" s="42"/>
    </row>
    <row r="432" spans="2:10" ht="12.75">
      <c r="B432" s="171"/>
      <c r="C432" s="171">
        <v>4120</v>
      </c>
      <c r="D432" s="172" t="s">
        <v>159</v>
      </c>
      <c r="E432" s="173">
        <v>200</v>
      </c>
      <c r="F432" s="174">
        <v>0</v>
      </c>
      <c r="G432" s="173">
        <f t="shared" si="37"/>
        <v>200</v>
      </c>
      <c r="H432" s="46">
        <v>0</v>
      </c>
      <c r="I432" s="173">
        <f t="shared" si="36"/>
        <v>0</v>
      </c>
      <c r="J432" s="42"/>
    </row>
    <row r="433" spans="2:10" ht="12.75">
      <c r="B433" s="171"/>
      <c r="C433" s="171">
        <v>4170</v>
      </c>
      <c r="D433" s="172" t="s">
        <v>160</v>
      </c>
      <c r="E433" s="173">
        <v>15000</v>
      </c>
      <c r="F433" s="174">
        <v>0</v>
      </c>
      <c r="G433" s="173">
        <f t="shared" si="37"/>
        <v>15000</v>
      </c>
      <c r="H433" s="46">
        <v>8520</v>
      </c>
      <c r="I433" s="173">
        <f t="shared" si="36"/>
        <v>56.8</v>
      </c>
      <c r="J433" s="42"/>
    </row>
    <row r="434" spans="2:10" ht="12.75">
      <c r="B434" s="171"/>
      <c r="C434" s="171">
        <v>4210</v>
      </c>
      <c r="D434" s="172" t="s">
        <v>151</v>
      </c>
      <c r="E434" s="173">
        <v>16374</v>
      </c>
      <c r="F434" s="174">
        <v>9000</v>
      </c>
      <c r="G434" s="173">
        <f t="shared" si="37"/>
        <v>25374</v>
      </c>
      <c r="H434" s="46">
        <v>22377.87</v>
      </c>
      <c r="I434" s="173">
        <f t="shared" si="36"/>
        <v>88.192125798061</v>
      </c>
      <c r="J434" s="42"/>
    </row>
    <row r="435" spans="2:10" ht="12.75">
      <c r="B435" s="171"/>
      <c r="C435" s="171">
        <v>4260</v>
      </c>
      <c r="D435" s="172" t="s">
        <v>163</v>
      </c>
      <c r="E435" s="173">
        <v>4000</v>
      </c>
      <c r="F435" s="174">
        <v>3000</v>
      </c>
      <c r="G435" s="173">
        <f t="shared" si="37"/>
        <v>7000</v>
      </c>
      <c r="H435" s="46">
        <v>3923.32</v>
      </c>
      <c r="I435" s="173">
        <f t="shared" si="36"/>
        <v>56.04742857142857</v>
      </c>
      <c r="J435" s="42"/>
    </row>
    <row r="436" spans="2:10" ht="12.75">
      <c r="B436" s="171"/>
      <c r="C436" s="171">
        <v>4300</v>
      </c>
      <c r="D436" s="172" t="s">
        <v>144</v>
      </c>
      <c r="E436" s="173">
        <v>23000</v>
      </c>
      <c r="F436" s="174">
        <v>0</v>
      </c>
      <c r="G436" s="173">
        <f t="shared" si="37"/>
        <v>23000</v>
      </c>
      <c r="H436" s="46">
        <v>16516.54</v>
      </c>
      <c r="I436" s="173">
        <f t="shared" si="36"/>
        <v>71.81104347826087</v>
      </c>
      <c r="J436" s="42"/>
    </row>
    <row r="437" spans="2:10" ht="22.5">
      <c r="B437" s="171"/>
      <c r="C437" s="171">
        <v>4370</v>
      </c>
      <c r="D437" s="172" t="s">
        <v>177</v>
      </c>
      <c r="E437" s="173">
        <v>6000</v>
      </c>
      <c r="F437" s="174">
        <v>-4500</v>
      </c>
      <c r="G437" s="173">
        <f t="shared" si="37"/>
        <v>1500</v>
      </c>
      <c r="H437" s="46">
        <v>526.14</v>
      </c>
      <c r="I437" s="173">
        <f t="shared" si="36"/>
        <v>35.076</v>
      </c>
      <c r="J437" s="42"/>
    </row>
    <row r="438" spans="2:10" ht="12.75">
      <c r="B438" s="171"/>
      <c r="C438" s="171">
        <v>4410</v>
      </c>
      <c r="D438" s="172" t="s">
        <v>169</v>
      </c>
      <c r="E438" s="173">
        <v>1000</v>
      </c>
      <c r="F438" s="174">
        <v>0</v>
      </c>
      <c r="G438" s="173">
        <f t="shared" si="37"/>
        <v>1000</v>
      </c>
      <c r="H438" s="46">
        <v>0</v>
      </c>
      <c r="I438" s="173">
        <f t="shared" si="36"/>
        <v>0</v>
      </c>
      <c r="J438" s="42"/>
    </row>
    <row r="439" spans="2:10" ht="22.5">
      <c r="B439" s="166"/>
      <c r="C439" s="166">
        <v>4740</v>
      </c>
      <c r="D439" s="167" t="s">
        <v>181</v>
      </c>
      <c r="E439" s="168">
        <v>2000</v>
      </c>
      <c r="F439" s="169">
        <v>-1500</v>
      </c>
      <c r="G439" s="173">
        <f t="shared" si="37"/>
        <v>500</v>
      </c>
      <c r="H439" s="85">
        <v>0</v>
      </c>
      <c r="I439" s="173">
        <f t="shared" si="36"/>
        <v>0</v>
      </c>
      <c r="J439" s="42"/>
    </row>
    <row r="440" spans="2:10" ht="12.75">
      <c r="B440" s="48">
        <v>852</v>
      </c>
      <c r="C440" s="49"/>
      <c r="D440" s="51" t="s">
        <v>116</v>
      </c>
      <c r="E440" s="52">
        <f>E441+E443+E445+E447+E465</f>
        <v>1075500</v>
      </c>
      <c r="F440" s="52">
        <f>F441+F443+F445+F447+F465</f>
        <v>44290</v>
      </c>
      <c r="G440" s="52">
        <f>G441+G443+G445+G447+G465</f>
        <v>1119790</v>
      </c>
      <c r="H440" s="52">
        <f>H441+H443+H445+H447+H465</f>
        <v>511731.79000000004</v>
      </c>
      <c r="I440" s="53">
        <f t="shared" si="36"/>
        <v>45.698906937908</v>
      </c>
      <c r="J440" s="52">
        <f>J441+J443+J445+J447+J465</f>
        <v>24640</v>
      </c>
    </row>
    <row r="441" spans="2:10" ht="12.75">
      <c r="B441" s="163">
        <v>85202</v>
      </c>
      <c r="C441" s="163"/>
      <c r="D441" s="164" t="s">
        <v>213</v>
      </c>
      <c r="E441" s="165">
        <f>SUM(E442)</f>
        <v>40000</v>
      </c>
      <c r="F441" s="165">
        <f>SUM(F442)</f>
        <v>28700</v>
      </c>
      <c r="G441" s="165">
        <f>SUM(G442)</f>
        <v>68700</v>
      </c>
      <c r="H441" s="165">
        <f>SUM(H442)</f>
        <v>42427.19</v>
      </c>
      <c r="I441" s="165">
        <f t="shared" si="36"/>
        <v>61.757190684133924</v>
      </c>
      <c r="J441" s="60">
        <f>SUM(J442)</f>
        <v>24700</v>
      </c>
    </row>
    <row r="442" spans="2:10" ht="22.5">
      <c r="B442" s="171"/>
      <c r="C442" s="171">
        <v>4330</v>
      </c>
      <c r="D442" s="172" t="s">
        <v>214</v>
      </c>
      <c r="E442" s="173">
        <v>40000</v>
      </c>
      <c r="F442" s="174">
        <v>28700</v>
      </c>
      <c r="G442" s="173">
        <f>E442+F442</f>
        <v>68700</v>
      </c>
      <c r="H442" s="46">
        <v>42427.19</v>
      </c>
      <c r="I442" s="179">
        <f t="shared" si="36"/>
        <v>61.757190684133924</v>
      </c>
      <c r="J442" s="42">
        <v>24700</v>
      </c>
    </row>
    <row r="443" spans="2:10" ht="21.75">
      <c r="B443" s="175">
        <v>85214</v>
      </c>
      <c r="C443" s="175"/>
      <c r="D443" s="176" t="s">
        <v>215</v>
      </c>
      <c r="E443" s="67">
        <f>SUM(E444)</f>
        <v>336000</v>
      </c>
      <c r="F443" s="67">
        <f>SUM(F444)</f>
        <v>-38700</v>
      </c>
      <c r="G443" s="67">
        <f>SUM(G444)</f>
        <v>297300</v>
      </c>
      <c r="H443" s="67">
        <f>SUM(H444)</f>
        <v>101446.05</v>
      </c>
      <c r="I443" s="165">
        <f t="shared" si="36"/>
        <v>34.12245206861756</v>
      </c>
      <c r="J443" s="42">
        <f>SUM(J444)</f>
        <v>0</v>
      </c>
    </row>
    <row r="444" spans="2:10" ht="12.75">
      <c r="B444" s="171"/>
      <c r="C444" s="171">
        <v>3110</v>
      </c>
      <c r="D444" s="172" t="s">
        <v>216</v>
      </c>
      <c r="E444" s="173">
        <v>336000</v>
      </c>
      <c r="F444" s="174">
        <v>-38700</v>
      </c>
      <c r="G444" s="173">
        <f>E444+F444</f>
        <v>297300</v>
      </c>
      <c r="H444" s="46">
        <v>101446.05</v>
      </c>
      <c r="I444" s="179">
        <f t="shared" si="36"/>
        <v>34.12245206861756</v>
      </c>
      <c r="J444" s="42"/>
    </row>
    <row r="445" spans="2:10" ht="12.75">
      <c r="B445" s="175">
        <v>85215</v>
      </c>
      <c r="C445" s="175"/>
      <c r="D445" s="176" t="s">
        <v>217</v>
      </c>
      <c r="E445" s="177">
        <f>SUM(E446)</f>
        <v>130000</v>
      </c>
      <c r="F445" s="177">
        <f>SUM(F446)</f>
        <v>0</v>
      </c>
      <c r="G445" s="177">
        <f>SUM(G446)</f>
        <v>130000</v>
      </c>
      <c r="H445" s="177">
        <f>SUM(H446)</f>
        <v>43003.63</v>
      </c>
      <c r="I445" s="165">
        <f t="shared" si="36"/>
        <v>33.07971538461538</v>
      </c>
      <c r="J445" s="60">
        <f>SUM(J446)</f>
        <v>-10000</v>
      </c>
    </row>
    <row r="446" spans="2:10" ht="12.75">
      <c r="B446" s="171"/>
      <c r="C446" s="171">
        <v>3110</v>
      </c>
      <c r="D446" s="172" t="s">
        <v>216</v>
      </c>
      <c r="E446" s="173">
        <v>130000</v>
      </c>
      <c r="F446" s="174">
        <v>0</v>
      </c>
      <c r="G446" s="173">
        <f>E446+F446</f>
        <v>130000</v>
      </c>
      <c r="H446" s="46">
        <v>43003.63</v>
      </c>
      <c r="I446" s="179">
        <f t="shared" si="36"/>
        <v>33.07971538461538</v>
      </c>
      <c r="J446" s="42">
        <v>-10000</v>
      </c>
    </row>
    <row r="447" spans="2:10" ht="12.75">
      <c r="B447" s="175">
        <v>85219</v>
      </c>
      <c r="C447" s="175"/>
      <c r="D447" s="176" t="s">
        <v>218</v>
      </c>
      <c r="E447" s="177">
        <f>SUM(E448:E464)</f>
        <v>521800</v>
      </c>
      <c r="F447" s="177">
        <f>SUM(F448:F464)</f>
        <v>29350</v>
      </c>
      <c r="G447" s="177">
        <f>SUM(G448:G464)</f>
        <v>551150</v>
      </c>
      <c r="H447" s="177">
        <f>SUM(H448:H464)</f>
        <v>255638.16</v>
      </c>
      <c r="I447" s="165">
        <f t="shared" si="36"/>
        <v>46.38268347999637</v>
      </c>
      <c r="J447" s="42">
        <f>SUM(J448:J464)</f>
        <v>0</v>
      </c>
    </row>
    <row r="448" spans="2:10" ht="12.75">
      <c r="B448" s="171"/>
      <c r="C448" s="171">
        <v>3020</v>
      </c>
      <c r="D448" s="172" t="s">
        <v>170</v>
      </c>
      <c r="E448" s="173">
        <v>4000</v>
      </c>
      <c r="F448" s="174">
        <v>0</v>
      </c>
      <c r="G448" s="173">
        <f aca="true" t="shared" si="38" ref="G448:G464">E448+F448</f>
        <v>4000</v>
      </c>
      <c r="H448" s="46">
        <v>777.5</v>
      </c>
      <c r="I448" s="179">
        <f t="shared" si="36"/>
        <v>19.4375</v>
      </c>
      <c r="J448" s="42"/>
    </row>
    <row r="449" spans="2:10" ht="12.75">
      <c r="B449" s="171"/>
      <c r="C449" s="171">
        <v>4010</v>
      </c>
      <c r="D449" s="172" t="s">
        <v>171</v>
      </c>
      <c r="E449" s="173">
        <v>350000</v>
      </c>
      <c r="F449" s="174">
        <v>-1428</v>
      </c>
      <c r="G449" s="173">
        <f t="shared" si="38"/>
        <v>348572</v>
      </c>
      <c r="H449" s="46">
        <v>156628.51</v>
      </c>
      <c r="I449" s="179">
        <f t="shared" si="36"/>
        <v>44.93433494371321</v>
      </c>
      <c r="J449" s="42"/>
    </row>
    <row r="450" spans="2:10" ht="12.75">
      <c r="B450" s="171"/>
      <c r="C450" s="171">
        <v>4040</v>
      </c>
      <c r="D450" s="172" t="s">
        <v>172</v>
      </c>
      <c r="E450" s="173">
        <v>25000</v>
      </c>
      <c r="F450" s="174">
        <v>5000</v>
      </c>
      <c r="G450" s="173">
        <f t="shared" si="38"/>
        <v>30000</v>
      </c>
      <c r="H450" s="46">
        <v>29979.77</v>
      </c>
      <c r="I450" s="179">
        <f t="shared" si="36"/>
        <v>99.93256666666667</v>
      </c>
      <c r="J450" s="42"/>
    </row>
    <row r="451" spans="2:10" ht="12.75">
      <c r="B451" s="171"/>
      <c r="C451" s="171">
        <v>4110</v>
      </c>
      <c r="D451" s="172" t="s">
        <v>158</v>
      </c>
      <c r="E451" s="173">
        <v>66100</v>
      </c>
      <c r="F451" s="174">
        <v>5672</v>
      </c>
      <c r="G451" s="173">
        <f t="shared" si="38"/>
        <v>71772</v>
      </c>
      <c r="H451" s="46">
        <v>27370.61</v>
      </c>
      <c r="I451" s="179">
        <f t="shared" si="36"/>
        <v>38.13549852310093</v>
      </c>
      <c r="J451" s="42"/>
    </row>
    <row r="452" spans="2:10" ht="12.75">
      <c r="B452" s="171"/>
      <c r="C452" s="171">
        <v>4120</v>
      </c>
      <c r="D452" s="172" t="s">
        <v>159</v>
      </c>
      <c r="E452" s="173">
        <v>9323</v>
      </c>
      <c r="F452" s="174">
        <v>106</v>
      </c>
      <c r="G452" s="173">
        <f t="shared" si="38"/>
        <v>9429</v>
      </c>
      <c r="H452" s="46">
        <v>4132.26</v>
      </c>
      <c r="I452" s="179">
        <f t="shared" si="36"/>
        <v>43.8250079541839</v>
      </c>
      <c r="J452" s="42"/>
    </row>
    <row r="453" spans="2:10" ht="12.75">
      <c r="B453" s="171"/>
      <c r="C453" s="171">
        <v>4170</v>
      </c>
      <c r="D453" s="172" t="s">
        <v>160</v>
      </c>
      <c r="E453" s="173">
        <v>4000</v>
      </c>
      <c r="F453" s="174">
        <v>20000</v>
      </c>
      <c r="G453" s="173">
        <f t="shared" si="38"/>
        <v>24000</v>
      </c>
      <c r="H453" s="46">
        <v>11918.16</v>
      </c>
      <c r="I453" s="179">
        <f t="shared" si="36"/>
        <v>49.659</v>
      </c>
      <c r="J453" s="42"/>
    </row>
    <row r="454" spans="2:10" ht="12.75">
      <c r="B454" s="171"/>
      <c r="C454" s="171">
        <v>4210</v>
      </c>
      <c r="D454" s="172" t="s">
        <v>151</v>
      </c>
      <c r="E454" s="173">
        <v>10000</v>
      </c>
      <c r="F454" s="174">
        <v>0</v>
      </c>
      <c r="G454" s="173">
        <f t="shared" si="38"/>
        <v>10000</v>
      </c>
      <c r="H454" s="46">
        <v>729.24</v>
      </c>
      <c r="I454" s="179">
        <f t="shared" si="36"/>
        <v>7.292400000000001</v>
      </c>
      <c r="J454" s="42">
        <v>-2000</v>
      </c>
    </row>
    <row r="455" spans="2:10" ht="12.75">
      <c r="B455" s="171"/>
      <c r="C455" s="171">
        <v>4260</v>
      </c>
      <c r="D455" s="172" t="s">
        <v>163</v>
      </c>
      <c r="E455" s="173">
        <v>13000</v>
      </c>
      <c r="F455" s="174">
        <v>0</v>
      </c>
      <c r="G455" s="173">
        <f t="shared" si="38"/>
        <v>13000</v>
      </c>
      <c r="H455" s="46">
        <v>6945.69</v>
      </c>
      <c r="I455" s="179">
        <f t="shared" si="36"/>
        <v>53.428384615384616</v>
      </c>
      <c r="J455" s="42"/>
    </row>
    <row r="456" spans="2:10" ht="12.75">
      <c r="B456" s="171"/>
      <c r="C456" s="171">
        <v>4270</v>
      </c>
      <c r="D456" s="172" t="s">
        <v>161</v>
      </c>
      <c r="E456" s="173">
        <v>2000</v>
      </c>
      <c r="F456" s="174">
        <v>0</v>
      </c>
      <c r="G456" s="173">
        <f t="shared" si="38"/>
        <v>2000</v>
      </c>
      <c r="H456" s="46">
        <v>0</v>
      </c>
      <c r="I456" s="179">
        <f t="shared" si="36"/>
        <v>0</v>
      </c>
      <c r="J456" s="42"/>
    </row>
    <row r="457" spans="2:10" ht="12.75">
      <c r="B457" s="171"/>
      <c r="C457" s="171">
        <v>4280</v>
      </c>
      <c r="D457" s="172" t="s">
        <v>174</v>
      </c>
      <c r="E457" s="173">
        <v>2000</v>
      </c>
      <c r="F457" s="174">
        <v>0</v>
      </c>
      <c r="G457" s="173">
        <f t="shared" si="38"/>
        <v>2000</v>
      </c>
      <c r="H457" s="46">
        <v>40</v>
      </c>
      <c r="I457" s="179">
        <f aca="true" t="shared" si="39" ref="I457:I488">H457/G457*100</f>
        <v>2</v>
      </c>
      <c r="J457" s="42"/>
    </row>
    <row r="458" spans="2:10" ht="12.75">
      <c r="B458" s="171"/>
      <c r="C458" s="171">
        <v>4300</v>
      </c>
      <c r="D458" s="172" t="s">
        <v>144</v>
      </c>
      <c r="E458" s="173">
        <v>10000</v>
      </c>
      <c r="F458" s="174">
        <v>0</v>
      </c>
      <c r="G458" s="173">
        <f t="shared" si="38"/>
        <v>10000</v>
      </c>
      <c r="H458" s="46">
        <v>5168.25</v>
      </c>
      <c r="I458" s="179">
        <f t="shared" si="39"/>
        <v>51.6825</v>
      </c>
      <c r="J458" s="42">
        <v>2000</v>
      </c>
    </row>
    <row r="459" spans="2:10" ht="22.5">
      <c r="B459" s="171"/>
      <c r="C459" s="171">
        <v>4370</v>
      </c>
      <c r="D459" s="172" t="s">
        <v>177</v>
      </c>
      <c r="E459" s="173">
        <v>6000</v>
      </c>
      <c r="F459" s="174">
        <v>0</v>
      </c>
      <c r="G459" s="173">
        <f t="shared" si="38"/>
        <v>6000</v>
      </c>
      <c r="H459" s="46">
        <v>2818.08</v>
      </c>
      <c r="I459" s="179">
        <f t="shared" si="39"/>
        <v>46.967999999999996</v>
      </c>
      <c r="J459" s="42"/>
    </row>
    <row r="460" spans="2:10" ht="12.75">
      <c r="B460" s="171"/>
      <c r="C460" s="171">
        <v>4410</v>
      </c>
      <c r="D460" s="172" t="s">
        <v>169</v>
      </c>
      <c r="E460" s="173">
        <v>1500</v>
      </c>
      <c r="F460" s="174">
        <v>0</v>
      </c>
      <c r="G460" s="173">
        <f t="shared" si="38"/>
        <v>1500</v>
      </c>
      <c r="H460" s="46">
        <v>214.34</v>
      </c>
      <c r="I460" s="179">
        <f t="shared" si="39"/>
        <v>14.289333333333335</v>
      </c>
      <c r="J460" s="42"/>
    </row>
    <row r="461" spans="2:10" ht="12.75">
      <c r="B461" s="171"/>
      <c r="C461" s="171">
        <v>4440</v>
      </c>
      <c r="D461" s="172" t="s">
        <v>179</v>
      </c>
      <c r="E461" s="173">
        <v>10877</v>
      </c>
      <c r="F461" s="174">
        <v>0</v>
      </c>
      <c r="G461" s="173">
        <f t="shared" si="38"/>
        <v>10877</v>
      </c>
      <c r="H461" s="46">
        <v>8157.75</v>
      </c>
      <c r="I461" s="179">
        <f t="shared" si="39"/>
        <v>75</v>
      </c>
      <c r="J461" s="42"/>
    </row>
    <row r="462" spans="2:10" ht="22.5">
      <c r="B462" s="171"/>
      <c r="C462" s="171">
        <v>4700</v>
      </c>
      <c r="D462" s="172" t="s">
        <v>180</v>
      </c>
      <c r="E462" s="173">
        <v>2000</v>
      </c>
      <c r="F462" s="174">
        <v>0</v>
      </c>
      <c r="G462" s="173">
        <f t="shared" si="38"/>
        <v>2000</v>
      </c>
      <c r="H462" s="46">
        <v>758</v>
      </c>
      <c r="I462" s="179">
        <f t="shared" si="39"/>
        <v>37.9</v>
      </c>
      <c r="J462" s="42"/>
    </row>
    <row r="463" spans="2:10" ht="22.5">
      <c r="B463" s="171"/>
      <c r="C463" s="171">
        <v>4740</v>
      </c>
      <c r="D463" s="172" t="s">
        <v>181</v>
      </c>
      <c r="E463" s="173">
        <v>3000</v>
      </c>
      <c r="F463" s="174">
        <v>0</v>
      </c>
      <c r="G463" s="173">
        <f t="shared" si="38"/>
        <v>3000</v>
      </c>
      <c r="H463" s="46">
        <v>0</v>
      </c>
      <c r="I463" s="179">
        <f t="shared" si="39"/>
        <v>0</v>
      </c>
      <c r="J463" s="42"/>
    </row>
    <row r="464" spans="2:10" ht="22.5">
      <c r="B464" s="171"/>
      <c r="C464" s="171">
        <v>4750</v>
      </c>
      <c r="D464" s="172" t="s">
        <v>182</v>
      </c>
      <c r="E464" s="173">
        <v>3000</v>
      </c>
      <c r="F464" s="174">
        <v>0</v>
      </c>
      <c r="G464" s="173">
        <f t="shared" si="38"/>
        <v>3000</v>
      </c>
      <c r="H464" s="46">
        <v>0</v>
      </c>
      <c r="I464" s="179">
        <f t="shared" si="39"/>
        <v>0</v>
      </c>
      <c r="J464" s="42"/>
    </row>
    <row r="465" spans="2:10" ht="12.75">
      <c r="B465" s="175">
        <v>85295</v>
      </c>
      <c r="C465" s="175"/>
      <c r="D465" s="176" t="s">
        <v>18</v>
      </c>
      <c r="E465" s="177">
        <f>SUM(E466:E467)</f>
        <v>47700</v>
      </c>
      <c r="F465" s="177">
        <f>SUM(F466:F467)</f>
        <v>24940</v>
      </c>
      <c r="G465" s="177">
        <f>SUM(G466:G467)</f>
        <v>72640</v>
      </c>
      <c r="H465" s="177">
        <f>SUM(H466:H467)</f>
        <v>69216.76</v>
      </c>
      <c r="I465" s="165">
        <f t="shared" si="39"/>
        <v>95.2873898678414</v>
      </c>
      <c r="J465" s="60">
        <f>SUM(J466:J467)</f>
        <v>9940</v>
      </c>
    </row>
    <row r="466" spans="2:10" ht="33.75">
      <c r="B466" s="171"/>
      <c r="C466" s="171">
        <v>2820</v>
      </c>
      <c r="D466" s="172" t="s">
        <v>188</v>
      </c>
      <c r="E466" s="173">
        <v>3000</v>
      </c>
      <c r="F466" s="174">
        <v>0</v>
      </c>
      <c r="G466" s="173">
        <f>E466+F466</f>
        <v>3000</v>
      </c>
      <c r="H466" s="46">
        <v>0</v>
      </c>
      <c r="I466" s="179">
        <f t="shared" si="39"/>
        <v>0</v>
      </c>
      <c r="J466" s="42"/>
    </row>
    <row r="467" spans="2:10" ht="12.75">
      <c r="B467" s="166"/>
      <c r="C467" s="166">
        <v>3110</v>
      </c>
      <c r="D467" s="167" t="s">
        <v>216</v>
      </c>
      <c r="E467" s="168">
        <v>44700</v>
      </c>
      <c r="F467" s="169">
        <v>24940</v>
      </c>
      <c r="G467" s="173">
        <f>E467+F467</f>
        <v>69640</v>
      </c>
      <c r="H467" s="85">
        <v>69216.76</v>
      </c>
      <c r="I467" s="179">
        <f t="shared" si="39"/>
        <v>99.39224583572658</v>
      </c>
      <c r="J467" s="42">
        <v>9940</v>
      </c>
    </row>
    <row r="468" spans="2:10" ht="12.75">
      <c r="B468" s="48">
        <v>854</v>
      </c>
      <c r="C468" s="49"/>
      <c r="D468" s="51" t="s">
        <v>104</v>
      </c>
      <c r="E468" s="52">
        <f>SUM(E469+E481)</f>
        <v>161707</v>
      </c>
      <c r="F468" s="52">
        <f>SUM(F469+F481)</f>
        <v>151436</v>
      </c>
      <c r="G468" s="52">
        <f>SUM(G469+G481)</f>
        <v>313143</v>
      </c>
      <c r="H468" s="52">
        <f>SUM(H469+H481)</f>
        <v>181206.91999999998</v>
      </c>
      <c r="I468" s="53">
        <f t="shared" si="39"/>
        <v>57.86714695841836</v>
      </c>
      <c r="J468" s="42"/>
    </row>
    <row r="469" spans="2:10" ht="12.75">
      <c r="B469" s="163">
        <v>85401</v>
      </c>
      <c r="C469" s="163"/>
      <c r="D469" s="164" t="s">
        <v>219</v>
      </c>
      <c r="E469" s="165">
        <f>SUM(E470:E480)</f>
        <v>161707</v>
      </c>
      <c r="F469" s="165">
        <f>SUM(F470:F480)</f>
        <v>0</v>
      </c>
      <c r="G469" s="165">
        <f>SUM(G470:G480)</f>
        <v>161707</v>
      </c>
      <c r="H469" s="165">
        <f>SUM(H470:H480)</f>
        <v>71654.92</v>
      </c>
      <c r="I469" s="170">
        <f t="shared" si="39"/>
        <v>44.311575874884824</v>
      </c>
      <c r="J469" s="42"/>
    </row>
    <row r="470" spans="2:10" ht="12.75">
      <c r="B470" s="163"/>
      <c r="C470" s="190">
        <v>3020</v>
      </c>
      <c r="D470" s="172" t="s">
        <v>170</v>
      </c>
      <c r="E470" s="179">
        <v>6382</v>
      </c>
      <c r="F470" s="191">
        <v>0</v>
      </c>
      <c r="G470" s="173">
        <f aca="true" t="shared" si="40" ref="G470:G480">E470-F470</f>
        <v>6382</v>
      </c>
      <c r="H470" s="63">
        <v>3916.59</v>
      </c>
      <c r="I470" s="179">
        <f t="shared" si="39"/>
        <v>61.36931996239423</v>
      </c>
      <c r="J470" s="42"/>
    </row>
    <row r="471" spans="2:10" ht="12.75">
      <c r="B471" s="171"/>
      <c r="C471" s="171">
        <v>4010</v>
      </c>
      <c r="D471" s="172" t="s">
        <v>171</v>
      </c>
      <c r="E471" s="173">
        <v>102796</v>
      </c>
      <c r="F471" s="174">
        <v>0</v>
      </c>
      <c r="G471" s="173">
        <f t="shared" si="40"/>
        <v>102796</v>
      </c>
      <c r="H471" s="46">
        <v>47648.77</v>
      </c>
      <c r="I471" s="179">
        <f t="shared" si="39"/>
        <v>46.35274718860656</v>
      </c>
      <c r="J471" s="42"/>
    </row>
    <row r="472" spans="2:10" ht="12.75">
      <c r="B472" s="171"/>
      <c r="C472" s="171">
        <v>4040</v>
      </c>
      <c r="D472" s="172" t="s">
        <v>172</v>
      </c>
      <c r="E472" s="173">
        <v>5496</v>
      </c>
      <c r="F472" s="174">
        <v>0</v>
      </c>
      <c r="G472" s="173">
        <f t="shared" si="40"/>
        <v>5496</v>
      </c>
      <c r="H472" s="46">
        <v>3030.17</v>
      </c>
      <c r="I472" s="179">
        <f t="shared" si="39"/>
        <v>55.13409752547307</v>
      </c>
      <c r="J472" s="42"/>
    </row>
    <row r="473" spans="2:10" ht="12.75">
      <c r="B473" s="171"/>
      <c r="C473" s="171">
        <v>4110</v>
      </c>
      <c r="D473" s="172" t="s">
        <v>158</v>
      </c>
      <c r="E473" s="173">
        <v>19828</v>
      </c>
      <c r="F473" s="174">
        <v>0</v>
      </c>
      <c r="G473" s="173">
        <f t="shared" si="40"/>
        <v>19828</v>
      </c>
      <c r="H473" s="46">
        <v>7005.99</v>
      </c>
      <c r="I473" s="179">
        <f t="shared" si="39"/>
        <v>35.333820859390755</v>
      </c>
      <c r="J473" s="42"/>
    </row>
    <row r="474" spans="2:10" ht="12.75">
      <c r="B474" s="171"/>
      <c r="C474" s="171">
        <v>4120</v>
      </c>
      <c r="D474" s="172" t="s">
        <v>159</v>
      </c>
      <c r="E474" s="173">
        <v>2807</v>
      </c>
      <c r="F474" s="174">
        <v>0</v>
      </c>
      <c r="G474" s="173">
        <f t="shared" si="40"/>
        <v>2807</v>
      </c>
      <c r="H474" s="46">
        <v>1122.85</v>
      </c>
      <c r="I474" s="179">
        <f t="shared" si="39"/>
        <v>40.00178126113288</v>
      </c>
      <c r="J474" s="42"/>
    </row>
    <row r="475" spans="2:10" ht="12.75">
      <c r="B475" s="171"/>
      <c r="C475" s="171">
        <v>4210</v>
      </c>
      <c r="D475" s="172" t="s">
        <v>151</v>
      </c>
      <c r="E475" s="173">
        <v>11750</v>
      </c>
      <c r="F475" s="174">
        <v>0</v>
      </c>
      <c r="G475" s="173">
        <f t="shared" si="40"/>
        <v>11750</v>
      </c>
      <c r="H475" s="46">
        <v>304</v>
      </c>
      <c r="I475" s="179">
        <f t="shared" si="39"/>
        <v>2.5872340425531917</v>
      </c>
      <c r="J475" s="42"/>
    </row>
    <row r="476" spans="2:10" ht="12.75">
      <c r="B476" s="171"/>
      <c r="C476" s="171">
        <v>4240</v>
      </c>
      <c r="D476" s="172" t="s">
        <v>202</v>
      </c>
      <c r="E476" s="173">
        <v>2000</v>
      </c>
      <c r="F476" s="174">
        <v>0</v>
      </c>
      <c r="G476" s="173">
        <f t="shared" si="40"/>
        <v>2000</v>
      </c>
      <c r="H476" s="46">
        <v>865.07</v>
      </c>
      <c r="I476" s="179">
        <f t="shared" si="39"/>
        <v>43.2535</v>
      </c>
      <c r="J476" s="42"/>
    </row>
    <row r="477" spans="2:10" ht="12.75">
      <c r="B477" s="171"/>
      <c r="C477" s="171">
        <v>4270</v>
      </c>
      <c r="D477" s="172" t="s">
        <v>161</v>
      </c>
      <c r="E477" s="173">
        <v>3000</v>
      </c>
      <c r="F477" s="174">
        <v>0</v>
      </c>
      <c r="G477" s="173">
        <f t="shared" si="40"/>
        <v>3000</v>
      </c>
      <c r="H477" s="46">
        <v>2999.98</v>
      </c>
      <c r="I477" s="179">
        <f t="shared" si="39"/>
        <v>99.99933333333333</v>
      </c>
      <c r="J477" s="42"/>
    </row>
    <row r="478" spans="2:10" ht="12.75">
      <c r="B478" s="171"/>
      <c r="C478" s="171">
        <v>4410</v>
      </c>
      <c r="D478" s="172" t="s">
        <v>169</v>
      </c>
      <c r="E478" s="173">
        <v>800</v>
      </c>
      <c r="F478" s="174">
        <v>0</v>
      </c>
      <c r="G478" s="173">
        <f t="shared" si="40"/>
        <v>800</v>
      </c>
      <c r="H478" s="46">
        <v>11.5</v>
      </c>
      <c r="I478" s="179">
        <f t="shared" si="39"/>
        <v>1.4375</v>
      </c>
      <c r="J478" s="42"/>
    </row>
    <row r="479" spans="2:10" ht="12.75">
      <c r="B479" s="171"/>
      <c r="C479" s="171">
        <v>4440</v>
      </c>
      <c r="D479" s="172" t="s">
        <v>179</v>
      </c>
      <c r="E479" s="173">
        <v>6248</v>
      </c>
      <c r="F479" s="174">
        <v>0</v>
      </c>
      <c r="G479" s="173">
        <f t="shared" si="40"/>
        <v>6248</v>
      </c>
      <c r="H479" s="46">
        <v>4750</v>
      </c>
      <c r="I479" s="179">
        <f t="shared" si="39"/>
        <v>76.02432778489117</v>
      </c>
      <c r="J479" s="42"/>
    </row>
    <row r="480" spans="2:10" ht="22.5">
      <c r="B480" s="171"/>
      <c r="C480" s="171">
        <v>4740</v>
      </c>
      <c r="D480" s="172" t="s">
        <v>181</v>
      </c>
      <c r="E480" s="173">
        <v>600</v>
      </c>
      <c r="F480" s="174">
        <v>0</v>
      </c>
      <c r="G480" s="173">
        <f t="shared" si="40"/>
        <v>600</v>
      </c>
      <c r="H480" s="46">
        <v>0</v>
      </c>
      <c r="I480" s="179">
        <f t="shared" si="39"/>
        <v>0</v>
      </c>
      <c r="J480" s="42"/>
    </row>
    <row r="481" spans="2:10" ht="12.75">
      <c r="B481" s="175">
        <v>85415</v>
      </c>
      <c r="C481" s="175"/>
      <c r="D481" s="176" t="s">
        <v>105</v>
      </c>
      <c r="E481" s="177">
        <f>SUM(E482)</f>
        <v>0</v>
      </c>
      <c r="F481" s="177">
        <f>SUM(F482)</f>
        <v>151436</v>
      </c>
      <c r="G481" s="177">
        <f>SUM(G482)</f>
        <v>151436</v>
      </c>
      <c r="H481" s="177">
        <f>SUM(H482)</f>
        <v>109552</v>
      </c>
      <c r="I481" s="170">
        <f t="shared" si="39"/>
        <v>72.34211151905755</v>
      </c>
      <c r="J481" s="42"/>
    </row>
    <row r="482" spans="2:10" ht="12.75">
      <c r="B482" s="166"/>
      <c r="C482" s="166">
        <v>3240</v>
      </c>
      <c r="D482" s="172" t="s">
        <v>220</v>
      </c>
      <c r="E482" s="168">
        <v>0</v>
      </c>
      <c r="F482" s="169">
        <v>151436</v>
      </c>
      <c r="G482" s="173">
        <f>E482+F482</f>
        <v>151436</v>
      </c>
      <c r="H482" s="85">
        <v>109552</v>
      </c>
      <c r="I482" s="179">
        <f t="shared" si="39"/>
        <v>72.34211151905755</v>
      </c>
      <c r="J482" s="42"/>
    </row>
    <row r="483" spans="2:10" ht="12.75">
      <c r="B483" s="48">
        <v>900</v>
      </c>
      <c r="C483" s="49"/>
      <c r="D483" s="51" t="s">
        <v>106</v>
      </c>
      <c r="E483" s="52">
        <f>SUM(E484,E487,E490,E492,E494,E497,E499)</f>
        <v>801000</v>
      </c>
      <c r="F483" s="52">
        <f>SUM(F484,F487,F490,F492,F494,F497,F499)</f>
        <v>-114300</v>
      </c>
      <c r="G483" s="52">
        <f>SUM(G484,G487,G490,G492,G494,G497,G499)</f>
        <v>686700</v>
      </c>
      <c r="H483" s="52">
        <f>SUM(H484,H487,H490,H492,H494,H497,H499)</f>
        <v>302508</v>
      </c>
      <c r="I483" s="53">
        <f>(H483/G483)*100</f>
        <v>44.0524246395806</v>
      </c>
      <c r="J483" s="59">
        <f>SUM(J484,J487,J490,J492,J494,J497,J499)</f>
        <v>0</v>
      </c>
    </row>
    <row r="484" spans="2:10" ht="12.75">
      <c r="B484" s="163">
        <v>90001</v>
      </c>
      <c r="C484" s="163"/>
      <c r="D484" s="164" t="s">
        <v>221</v>
      </c>
      <c r="E484" s="165">
        <f>SUM(E485:E486)</f>
        <v>0</v>
      </c>
      <c r="F484" s="165">
        <f>SUM(F485:F486)</f>
        <v>45000</v>
      </c>
      <c r="G484" s="165">
        <f>SUM(G485:G486)</f>
        <v>45000</v>
      </c>
      <c r="H484" s="165">
        <f>SUM(H485:H486)</f>
        <v>2731.32</v>
      </c>
      <c r="I484" s="165">
        <f aca="true" t="shared" si="41" ref="I484:I505">H484/G484*100</f>
        <v>6.0696</v>
      </c>
      <c r="J484" s="42">
        <f>SUM(J485:J486)</f>
        <v>0</v>
      </c>
    </row>
    <row r="485" spans="2:10" ht="12.75">
      <c r="B485" s="163"/>
      <c r="C485" s="190">
        <v>4260</v>
      </c>
      <c r="D485" s="192" t="s">
        <v>163</v>
      </c>
      <c r="E485" s="179">
        <v>0</v>
      </c>
      <c r="F485" s="191">
        <v>5000</v>
      </c>
      <c r="G485" s="173">
        <f>E485+F485</f>
        <v>5000</v>
      </c>
      <c r="H485" s="63">
        <v>2731.32</v>
      </c>
      <c r="I485" s="179">
        <f t="shared" si="41"/>
        <v>54.62640000000001</v>
      </c>
      <c r="J485" s="42"/>
    </row>
    <row r="486" spans="2:10" ht="22.5">
      <c r="B486" s="193"/>
      <c r="C486" s="193">
        <v>6060</v>
      </c>
      <c r="D486" s="172" t="s">
        <v>207</v>
      </c>
      <c r="E486" s="173">
        <v>0</v>
      </c>
      <c r="F486" s="174">
        <v>40000</v>
      </c>
      <c r="G486" s="173">
        <f>E486+F486</f>
        <v>40000</v>
      </c>
      <c r="H486" s="46">
        <v>0</v>
      </c>
      <c r="I486" s="179">
        <f t="shared" si="41"/>
        <v>0</v>
      </c>
      <c r="J486" s="42"/>
    </row>
    <row r="487" spans="2:10" ht="12.75">
      <c r="B487" s="175">
        <v>90002</v>
      </c>
      <c r="C487" s="175"/>
      <c r="D487" s="176" t="s">
        <v>222</v>
      </c>
      <c r="E487" s="177">
        <f>SUM(E488:E489)</f>
        <v>205000</v>
      </c>
      <c r="F487" s="177">
        <f>SUM(F488:F489)</f>
        <v>-140000</v>
      </c>
      <c r="G487" s="177">
        <f>SUM(G488:G489)</f>
        <v>65000</v>
      </c>
      <c r="H487" s="177">
        <f>SUM(H488:H489)</f>
        <v>24942</v>
      </c>
      <c r="I487" s="165">
        <f t="shared" si="41"/>
        <v>38.37230769230769</v>
      </c>
      <c r="J487" s="60">
        <f>SUM(J488:J489)</f>
        <v>0</v>
      </c>
    </row>
    <row r="488" spans="2:10" ht="12.75">
      <c r="B488" s="171"/>
      <c r="C488" s="171">
        <v>4300</v>
      </c>
      <c r="D488" s="172" t="s">
        <v>144</v>
      </c>
      <c r="E488" s="173">
        <v>50000</v>
      </c>
      <c r="F488" s="174">
        <v>0</v>
      </c>
      <c r="G488" s="173">
        <f>E488+F488</f>
        <v>50000</v>
      </c>
      <c r="H488" s="46">
        <v>24942</v>
      </c>
      <c r="I488" s="179">
        <f t="shared" si="41"/>
        <v>49.884</v>
      </c>
      <c r="J488" s="42"/>
    </row>
    <row r="489" spans="2:10" ht="45">
      <c r="B489" s="175"/>
      <c r="C489" s="171">
        <v>6659</v>
      </c>
      <c r="D489" s="194" t="s">
        <v>223</v>
      </c>
      <c r="E489" s="173">
        <v>155000</v>
      </c>
      <c r="F489" s="174">
        <v>-140000</v>
      </c>
      <c r="G489" s="173">
        <f>E489+F489</f>
        <v>15000</v>
      </c>
      <c r="H489" s="46">
        <v>0</v>
      </c>
      <c r="I489" s="179">
        <f t="shared" si="41"/>
        <v>0</v>
      </c>
      <c r="J489" s="42"/>
    </row>
    <row r="490" spans="2:10" ht="12.75">
      <c r="B490" s="175">
        <v>90003</v>
      </c>
      <c r="C490" s="175"/>
      <c r="D490" s="176" t="s">
        <v>224</v>
      </c>
      <c r="E490" s="195">
        <f>SUM(E491)</f>
        <v>60000</v>
      </c>
      <c r="F490" s="195">
        <f>SUM(F491)</f>
        <v>0</v>
      </c>
      <c r="G490" s="195">
        <f>SUM(G491)</f>
        <v>60000</v>
      </c>
      <c r="H490" s="195">
        <f>SUM(H491)</f>
        <v>9327.38</v>
      </c>
      <c r="I490" s="165">
        <f t="shared" si="41"/>
        <v>15.545633333333331</v>
      </c>
      <c r="J490" s="60">
        <f>SUM(J491)</f>
        <v>-16200</v>
      </c>
    </row>
    <row r="491" spans="2:10" ht="12.75">
      <c r="B491" s="171"/>
      <c r="C491" s="171">
        <v>4300</v>
      </c>
      <c r="D491" s="172" t="s">
        <v>144</v>
      </c>
      <c r="E491" s="173">
        <v>60000</v>
      </c>
      <c r="F491" s="174">
        <v>0</v>
      </c>
      <c r="G491" s="173">
        <f>E491+F491</f>
        <v>60000</v>
      </c>
      <c r="H491" s="46">
        <v>9327.38</v>
      </c>
      <c r="I491" s="179">
        <f t="shared" si="41"/>
        <v>15.545633333333331</v>
      </c>
      <c r="J491" s="42">
        <v>-16200</v>
      </c>
    </row>
    <row r="492" spans="2:10" ht="12.75">
      <c r="B492" s="175">
        <v>90004</v>
      </c>
      <c r="C492" s="175"/>
      <c r="D492" s="176" t="s">
        <v>225</v>
      </c>
      <c r="E492" s="177">
        <f>SUM(E493)</f>
        <v>50000</v>
      </c>
      <c r="F492" s="177">
        <f>SUM(F493)</f>
        <v>0</v>
      </c>
      <c r="G492" s="177">
        <f>SUM(G493)</f>
        <v>50000</v>
      </c>
      <c r="H492" s="177">
        <f>SUM(H493)</f>
        <v>28734.73</v>
      </c>
      <c r="I492" s="165">
        <f t="shared" si="41"/>
        <v>57.46946</v>
      </c>
      <c r="J492" s="60">
        <f>SUM(J493)</f>
        <v>10000</v>
      </c>
    </row>
    <row r="493" spans="2:10" ht="12.75">
      <c r="B493" s="171"/>
      <c r="C493" s="171">
        <v>4300</v>
      </c>
      <c r="D493" s="172" t="s">
        <v>144</v>
      </c>
      <c r="E493" s="173">
        <v>50000</v>
      </c>
      <c r="F493" s="174">
        <v>0</v>
      </c>
      <c r="G493" s="173">
        <f>E493+F493</f>
        <v>50000</v>
      </c>
      <c r="H493" s="46">
        <v>28734.73</v>
      </c>
      <c r="I493" s="179">
        <f t="shared" si="41"/>
        <v>57.46946</v>
      </c>
      <c r="J493" s="42">
        <v>10000</v>
      </c>
    </row>
    <row r="494" spans="2:10" ht="12.75">
      <c r="B494" s="175">
        <v>90015</v>
      </c>
      <c r="C494" s="175"/>
      <c r="D494" s="176" t="s">
        <v>226</v>
      </c>
      <c r="E494" s="177">
        <f>SUM(E495:E496)</f>
        <v>400000</v>
      </c>
      <c r="F494" s="177">
        <f>SUM(F495:F496)</f>
        <v>-22300</v>
      </c>
      <c r="G494" s="177">
        <f>SUM(G495:G496)</f>
        <v>377700</v>
      </c>
      <c r="H494" s="177">
        <f>SUM(H495:H496)</f>
        <v>182408.91</v>
      </c>
      <c r="I494" s="165">
        <f t="shared" si="41"/>
        <v>48.294654487688646</v>
      </c>
      <c r="J494" s="42">
        <f>SUM(J495:J496)</f>
        <v>0</v>
      </c>
    </row>
    <row r="495" spans="2:10" ht="12.75">
      <c r="B495" s="171"/>
      <c r="C495" s="171">
        <v>4260</v>
      </c>
      <c r="D495" s="172" t="s">
        <v>163</v>
      </c>
      <c r="E495" s="173">
        <v>250000</v>
      </c>
      <c r="F495" s="174">
        <v>-22300</v>
      </c>
      <c r="G495" s="173">
        <f>E495+F495</f>
        <v>227700</v>
      </c>
      <c r="H495" s="46">
        <v>120990.59</v>
      </c>
      <c r="I495" s="179">
        <f t="shared" si="41"/>
        <v>53.135963987703114</v>
      </c>
      <c r="J495" s="42"/>
    </row>
    <row r="496" spans="2:10" ht="12.75">
      <c r="B496" s="171"/>
      <c r="C496" s="171">
        <v>4300</v>
      </c>
      <c r="D496" s="172" t="s">
        <v>144</v>
      </c>
      <c r="E496" s="173">
        <v>150000</v>
      </c>
      <c r="F496" s="174">
        <v>0</v>
      </c>
      <c r="G496" s="173">
        <f>E496+F496</f>
        <v>150000</v>
      </c>
      <c r="H496" s="46">
        <v>61418.32</v>
      </c>
      <c r="I496" s="179">
        <f t="shared" si="41"/>
        <v>40.945546666666665</v>
      </c>
      <c r="J496" s="42"/>
    </row>
    <row r="497" spans="2:10" ht="12.75">
      <c r="B497" s="175">
        <v>90017</v>
      </c>
      <c r="C497" s="175"/>
      <c r="D497" s="176" t="s">
        <v>227</v>
      </c>
      <c r="E497" s="177">
        <f>SUM(E498)</f>
        <v>20000</v>
      </c>
      <c r="F497" s="177">
        <f>SUM(F498)</f>
        <v>0</v>
      </c>
      <c r="G497" s="177">
        <f>SUM(G498)</f>
        <v>20000</v>
      </c>
      <c r="H497" s="177">
        <f>SUM(H498)</f>
        <v>20000</v>
      </c>
      <c r="I497" s="165">
        <f t="shared" si="41"/>
        <v>100</v>
      </c>
      <c r="J497" s="60">
        <f>SUM(J498)</f>
        <v>0</v>
      </c>
    </row>
    <row r="498" spans="2:10" ht="33.75">
      <c r="B498" s="171"/>
      <c r="C498" s="171">
        <v>6210</v>
      </c>
      <c r="D498" s="172" t="s">
        <v>228</v>
      </c>
      <c r="E498" s="173">
        <v>20000</v>
      </c>
      <c r="F498" s="174">
        <v>0</v>
      </c>
      <c r="G498" s="173">
        <f>E498+F498</f>
        <v>20000</v>
      </c>
      <c r="H498" s="46">
        <v>20000</v>
      </c>
      <c r="I498" s="179">
        <f t="shared" si="41"/>
        <v>100</v>
      </c>
      <c r="J498" s="42"/>
    </row>
    <row r="499" spans="2:10" ht="12.75">
      <c r="B499" s="175">
        <v>90095</v>
      </c>
      <c r="C499" s="175"/>
      <c r="D499" s="176" t="s">
        <v>18</v>
      </c>
      <c r="E499" s="177">
        <f>SUM(E500:E506)</f>
        <v>66000</v>
      </c>
      <c r="F499" s="177">
        <f>SUM(F500:F506)</f>
        <v>3000</v>
      </c>
      <c r="G499" s="177">
        <f>SUM(G500:G506)</f>
        <v>69000</v>
      </c>
      <c r="H499" s="177">
        <f>SUM(H500:H506)</f>
        <v>34363.66</v>
      </c>
      <c r="I499" s="165">
        <f t="shared" si="41"/>
        <v>49.80240579710146</v>
      </c>
      <c r="J499" s="60">
        <f>SUM(J500:J506)</f>
        <v>6200</v>
      </c>
    </row>
    <row r="500" spans="2:10" ht="45">
      <c r="B500" s="171"/>
      <c r="C500" s="171">
        <v>2900</v>
      </c>
      <c r="D500" s="172" t="s">
        <v>229</v>
      </c>
      <c r="E500" s="173">
        <v>27000</v>
      </c>
      <c r="F500" s="174">
        <v>0</v>
      </c>
      <c r="G500" s="173">
        <f aca="true" t="shared" si="42" ref="G500:G505">E500+F500</f>
        <v>27000</v>
      </c>
      <c r="H500" s="46">
        <v>13877.5</v>
      </c>
      <c r="I500" s="179">
        <f t="shared" si="41"/>
        <v>51.398148148148145</v>
      </c>
      <c r="J500" s="42">
        <v>6200</v>
      </c>
    </row>
    <row r="501" spans="2:10" ht="12.75">
      <c r="B501" s="171"/>
      <c r="C501" s="171">
        <v>4210</v>
      </c>
      <c r="D501" s="172" t="s">
        <v>151</v>
      </c>
      <c r="E501" s="173">
        <v>1000</v>
      </c>
      <c r="F501" s="174">
        <v>2000</v>
      </c>
      <c r="G501" s="173">
        <f t="shared" si="42"/>
        <v>3000</v>
      </c>
      <c r="H501" s="46">
        <v>1017.85</v>
      </c>
      <c r="I501" s="179">
        <f t="shared" si="41"/>
        <v>33.928333333333335</v>
      </c>
      <c r="J501" s="42"/>
    </row>
    <row r="502" spans="2:10" ht="12.75">
      <c r="B502" s="171"/>
      <c r="C502" s="196">
        <v>4260</v>
      </c>
      <c r="D502" s="172" t="s">
        <v>163</v>
      </c>
      <c r="E502" s="197">
        <v>10000</v>
      </c>
      <c r="F502" s="174">
        <v>-2000</v>
      </c>
      <c r="G502" s="173">
        <f t="shared" si="42"/>
        <v>8000</v>
      </c>
      <c r="H502" s="46">
        <v>2209.32</v>
      </c>
      <c r="I502" s="179">
        <f t="shared" si="41"/>
        <v>27.6165</v>
      </c>
      <c r="J502" s="42"/>
    </row>
    <row r="503" spans="2:10" ht="12.75">
      <c r="B503" s="171"/>
      <c r="C503" s="196">
        <v>4270</v>
      </c>
      <c r="D503" s="172" t="s">
        <v>161</v>
      </c>
      <c r="E503" s="197">
        <v>0</v>
      </c>
      <c r="F503" s="174">
        <v>6000</v>
      </c>
      <c r="G503" s="173">
        <f t="shared" si="42"/>
        <v>6000</v>
      </c>
      <c r="H503" s="46">
        <v>2981.56</v>
      </c>
      <c r="I503" s="179">
        <f t="shared" si="41"/>
        <v>49.69266666666667</v>
      </c>
      <c r="J503" s="42"/>
    </row>
    <row r="504" spans="2:10" ht="12.75">
      <c r="B504" s="171"/>
      <c r="C504" s="198" t="s">
        <v>230</v>
      </c>
      <c r="D504" s="172" t="s">
        <v>144</v>
      </c>
      <c r="E504" s="197">
        <v>20000</v>
      </c>
      <c r="F504" s="174">
        <v>-3000</v>
      </c>
      <c r="G504" s="173">
        <f t="shared" si="42"/>
        <v>17000</v>
      </c>
      <c r="H504" s="46">
        <v>13385.83</v>
      </c>
      <c r="I504" s="179">
        <f t="shared" si="41"/>
        <v>78.74017647058822</v>
      </c>
      <c r="J504" s="42"/>
    </row>
    <row r="505" spans="2:10" ht="12.75">
      <c r="B505" s="171"/>
      <c r="C505" s="171">
        <v>4430</v>
      </c>
      <c r="D505" s="172" t="s">
        <v>152</v>
      </c>
      <c r="E505" s="173">
        <v>8000</v>
      </c>
      <c r="F505" s="174">
        <v>0</v>
      </c>
      <c r="G505" s="173">
        <f t="shared" si="42"/>
        <v>8000</v>
      </c>
      <c r="H505" s="46">
        <v>878</v>
      </c>
      <c r="I505" s="179">
        <f t="shared" si="41"/>
        <v>10.975</v>
      </c>
      <c r="J505" s="42"/>
    </row>
    <row r="506" spans="2:10" ht="12.75">
      <c r="B506" s="171"/>
      <c r="C506" s="171">
        <v>4580</v>
      </c>
      <c r="D506" s="172" t="s">
        <v>231</v>
      </c>
      <c r="E506" s="173">
        <v>0</v>
      </c>
      <c r="F506" s="174">
        <v>0</v>
      </c>
      <c r="G506" s="173">
        <v>0</v>
      </c>
      <c r="H506" s="46">
        <v>13.6</v>
      </c>
      <c r="I506" s="179">
        <v>0</v>
      </c>
      <c r="J506" s="42"/>
    </row>
    <row r="507" spans="2:10" ht="12.75">
      <c r="B507" s="48">
        <v>921</v>
      </c>
      <c r="C507" s="199"/>
      <c r="D507" s="51" t="s">
        <v>110</v>
      </c>
      <c r="E507" s="200">
        <f>E508+E510+E513</f>
        <v>472000</v>
      </c>
      <c r="F507" s="200">
        <f>F508+F510+F513</f>
        <v>185200</v>
      </c>
      <c r="G507" s="200">
        <f>G508+G510+G513</f>
        <v>657200</v>
      </c>
      <c r="H507" s="200">
        <f>H508+H510+H513</f>
        <v>222343.95</v>
      </c>
      <c r="I507" s="53">
        <f>(H507/G507)*100</f>
        <v>33.83200699939135</v>
      </c>
      <c r="J507" s="42"/>
    </row>
    <row r="508" spans="2:10" ht="12.75">
      <c r="B508" s="163">
        <v>92109</v>
      </c>
      <c r="C508" s="201"/>
      <c r="D508" s="164" t="s">
        <v>232</v>
      </c>
      <c r="E508" s="202">
        <f>SUM(E509)</f>
        <v>234000</v>
      </c>
      <c r="F508" s="202">
        <f>SUM(F509)</f>
        <v>75400</v>
      </c>
      <c r="G508" s="202">
        <f>SUM(G509)</f>
        <v>309400</v>
      </c>
      <c r="H508" s="202">
        <f>SUM(H509)</f>
        <v>133000</v>
      </c>
      <c r="I508" s="165">
        <f aca="true" t="shared" si="43" ref="I508:I518">H508/G508*100</f>
        <v>42.98642533936652</v>
      </c>
      <c r="J508" s="42"/>
    </row>
    <row r="509" spans="2:10" ht="22.5">
      <c r="B509" s="171"/>
      <c r="C509" s="196">
        <v>2480</v>
      </c>
      <c r="D509" s="172" t="s">
        <v>233</v>
      </c>
      <c r="E509" s="197">
        <v>234000</v>
      </c>
      <c r="F509" s="174">
        <v>75400</v>
      </c>
      <c r="G509" s="173">
        <f>E509+F509</f>
        <v>309400</v>
      </c>
      <c r="H509" s="46">
        <v>133000</v>
      </c>
      <c r="I509" s="179">
        <f t="shared" si="43"/>
        <v>42.98642533936652</v>
      </c>
      <c r="J509" s="42"/>
    </row>
    <row r="510" spans="2:10" ht="12.75">
      <c r="B510" s="175">
        <v>92116</v>
      </c>
      <c r="C510" s="203"/>
      <c r="D510" s="176" t="s">
        <v>234</v>
      </c>
      <c r="E510" s="204">
        <f>SUM(E511:E512)</f>
        <v>168000</v>
      </c>
      <c r="F510" s="204">
        <f>SUM(F511:F512)</f>
        <v>12500</v>
      </c>
      <c r="G510" s="204">
        <f>SUM(G511:G512)</f>
        <v>180500</v>
      </c>
      <c r="H510" s="204">
        <f>SUM(H511:H512)</f>
        <v>84000</v>
      </c>
      <c r="I510" s="165">
        <f t="shared" si="43"/>
        <v>46.53739612188366</v>
      </c>
      <c r="J510" s="42"/>
    </row>
    <row r="511" spans="2:10" ht="22.5">
      <c r="B511" s="193"/>
      <c r="C511" s="196">
        <v>2480</v>
      </c>
      <c r="D511" s="172" t="s">
        <v>233</v>
      </c>
      <c r="E511" s="197">
        <v>168000</v>
      </c>
      <c r="F511" s="174">
        <v>0</v>
      </c>
      <c r="G511" s="173">
        <f>E511+F511</f>
        <v>168000</v>
      </c>
      <c r="H511" s="46">
        <v>84000</v>
      </c>
      <c r="I511" s="179">
        <f t="shared" si="43"/>
        <v>50</v>
      </c>
      <c r="J511" s="42"/>
    </row>
    <row r="512" spans="2:10" ht="12.75">
      <c r="B512" s="193"/>
      <c r="C512" s="196">
        <v>6050</v>
      </c>
      <c r="D512" s="172" t="s">
        <v>145</v>
      </c>
      <c r="E512" s="197">
        <v>0</v>
      </c>
      <c r="F512" s="174">
        <v>12500</v>
      </c>
      <c r="G512" s="173">
        <f>E512+F512</f>
        <v>12500</v>
      </c>
      <c r="H512" s="46">
        <v>0</v>
      </c>
      <c r="I512" s="179">
        <f t="shared" si="43"/>
        <v>0</v>
      </c>
      <c r="J512" s="42"/>
    </row>
    <row r="513" spans="2:10" ht="12.75">
      <c r="B513" s="175">
        <v>92195</v>
      </c>
      <c r="C513" s="205"/>
      <c r="D513" s="176" t="s">
        <v>18</v>
      </c>
      <c r="E513" s="206">
        <f>SUM(E514:E518)</f>
        <v>70000</v>
      </c>
      <c r="F513" s="206">
        <f>SUM(F514:F518)</f>
        <v>97300</v>
      </c>
      <c r="G513" s="206">
        <f>SUM(G514:G518)</f>
        <v>167300</v>
      </c>
      <c r="H513" s="206">
        <f>SUM(H514:H518)</f>
        <v>5343.95</v>
      </c>
      <c r="I513" s="165">
        <f t="shared" si="43"/>
        <v>3.1942319187089065</v>
      </c>
      <c r="J513" s="42"/>
    </row>
    <row r="514" spans="2:10" ht="12.75">
      <c r="B514" s="193"/>
      <c r="C514" s="196">
        <v>4210</v>
      </c>
      <c r="D514" s="172" t="s">
        <v>151</v>
      </c>
      <c r="E514" s="197">
        <v>10000</v>
      </c>
      <c r="F514" s="174">
        <v>0</v>
      </c>
      <c r="G514" s="173">
        <f>E514+F514</f>
        <v>10000</v>
      </c>
      <c r="H514" s="46">
        <v>1788.49</v>
      </c>
      <c r="I514" s="179">
        <f t="shared" si="43"/>
        <v>17.884900000000002</v>
      </c>
      <c r="J514" s="42"/>
    </row>
    <row r="515" spans="2:10" ht="12.75">
      <c r="B515" s="193"/>
      <c r="C515" s="196">
        <v>4260</v>
      </c>
      <c r="D515" s="172" t="s">
        <v>163</v>
      </c>
      <c r="E515" s="197">
        <v>0</v>
      </c>
      <c r="F515" s="174">
        <v>2300</v>
      </c>
      <c r="G515" s="173">
        <f>E515+F515</f>
        <v>2300</v>
      </c>
      <c r="H515" s="46">
        <v>1545.74</v>
      </c>
      <c r="I515" s="179">
        <f t="shared" si="43"/>
        <v>67.20608695652174</v>
      </c>
      <c r="J515" s="42"/>
    </row>
    <row r="516" spans="2:10" ht="12.75">
      <c r="B516" s="193"/>
      <c r="C516" s="196">
        <v>4270</v>
      </c>
      <c r="D516" s="172" t="s">
        <v>161</v>
      </c>
      <c r="E516" s="197">
        <v>50000</v>
      </c>
      <c r="F516" s="174">
        <v>0</v>
      </c>
      <c r="G516" s="173">
        <f>E516+F516</f>
        <v>50000</v>
      </c>
      <c r="H516" s="46">
        <v>0</v>
      </c>
      <c r="I516" s="179">
        <f t="shared" si="43"/>
        <v>0</v>
      </c>
      <c r="J516" s="42"/>
    </row>
    <row r="517" spans="2:10" ht="12.75">
      <c r="B517" s="193"/>
      <c r="C517" s="196">
        <v>4300</v>
      </c>
      <c r="D517" s="172" t="s">
        <v>144</v>
      </c>
      <c r="E517" s="197">
        <v>10000</v>
      </c>
      <c r="F517" s="174">
        <v>0</v>
      </c>
      <c r="G517" s="173">
        <f>E517+F517</f>
        <v>10000</v>
      </c>
      <c r="H517" s="46">
        <v>2009.72</v>
      </c>
      <c r="I517" s="179">
        <f t="shared" si="43"/>
        <v>20.0972</v>
      </c>
      <c r="J517" s="42"/>
    </row>
    <row r="518" spans="2:10" ht="12.75">
      <c r="B518" s="193"/>
      <c r="C518" s="196">
        <v>6050</v>
      </c>
      <c r="D518" s="172" t="s">
        <v>145</v>
      </c>
      <c r="E518" s="197">
        <v>0</v>
      </c>
      <c r="F518" s="174">
        <v>95000</v>
      </c>
      <c r="G518" s="173">
        <f>E518+F518</f>
        <v>95000</v>
      </c>
      <c r="H518" s="46">
        <v>0</v>
      </c>
      <c r="I518" s="179">
        <f t="shared" si="43"/>
        <v>0</v>
      </c>
      <c r="J518" s="42"/>
    </row>
    <row r="519" spans="2:10" ht="12.75">
      <c r="B519" s="48">
        <v>926</v>
      </c>
      <c r="C519" s="199"/>
      <c r="D519" s="51" t="s">
        <v>132</v>
      </c>
      <c r="E519" s="200">
        <f>E520+E524</f>
        <v>2867450</v>
      </c>
      <c r="F519" s="200">
        <f>F520+F524</f>
        <v>1082220</v>
      </c>
      <c r="G519" s="200">
        <f>G520+G524</f>
        <v>3949670</v>
      </c>
      <c r="H519" s="200">
        <f>H520+H524</f>
        <v>83435.08000000002</v>
      </c>
      <c r="I519" s="53">
        <f>(H519/G519)*100</f>
        <v>2.1124569900776526</v>
      </c>
      <c r="J519" s="42"/>
    </row>
    <row r="520" spans="2:10" ht="12.75">
      <c r="B520" s="163">
        <v>92601</v>
      </c>
      <c r="C520" s="201"/>
      <c r="D520" s="164" t="s">
        <v>133</v>
      </c>
      <c r="E520" s="202">
        <f>SUM(E521:E523)</f>
        <v>2755000</v>
      </c>
      <c r="F520" s="202">
        <f>SUM(F521:F523)</f>
        <v>1016000</v>
      </c>
      <c r="G520" s="202">
        <f>SUM(G521:G523)</f>
        <v>3771000</v>
      </c>
      <c r="H520" s="202">
        <f>SUM(H521:H523)</f>
        <v>18720</v>
      </c>
      <c r="I520" s="165">
        <f aca="true" t="shared" si="44" ref="I520:I534">H520/G520*100</f>
        <v>0.4964200477326969</v>
      </c>
      <c r="J520" s="42"/>
    </row>
    <row r="521" spans="2:10" ht="12.75">
      <c r="B521" s="163"/>
      <c r="C521" s="207">
        <v>6050</v>
      </c>
      <c r="D521" s="172" t="s">
        <v>145</v>
      </c>
      <c r="E521" s="208">
        <v>5000</v>
      </c>
      <c r="F521" s="208">
        <v>0</v>
      </c>
      <c r="G521" s="173">
        <f>E521+F521</f>
        <v>5000</v>
      </c>
      <c r="H521" s="63">
        <v>0</v>
      </c>
      <c r="I521" s="179">
        <f t="shared" si="44"/>
        <v>0</v>
      </c>
      <c r="J521" s="42"/>
    </row>
    <row r="522" spans="2:10" ht="12.75">
      <c r="B522" s="163"/>
      <c r="C522" s="207">
        <v>6058</v>
      </c>
      <c r="D522" s="172" t="s">
        <v>145</v>
      </c>
      <c r="E522" s="208">
        <v>2475000</v>
      </c>
      <c r="F522" s="208">
        <v>0</v>
      </c>
      <c r="G522" s="173">
        <f>E522+F522</f>
        <v>2475000</v>
      </c>
      <c r="H522" s="63">
        <v>0</v>
      </c>
      <c r="I522" s="179">
        <f t="shared" si="44"/>
        <v>0</v>
      </c>
      <c r="J522" s="42"/>
    </row>
    <row r="523" spans="2:10" ht="12.75">
      <c r="B523" s="171"/>
      <c r="C523" s="196">
        <v>6059</v>
      </c>
      <c r="D523" s="172" t="s">
        <v>145</v>
      </c>
      <c r="E523" s="197">
        <v>275000</v>
      </c>
      <c r="F523" s="197">
        <v>1016000</v>
      </c>
      <c r="G523" s="173">
        <f>E523+F523</f>
        <v>1291000</v>
      </c>
      <c r="H523" s="46">
        <v>18720</v>
      </c>
      <c r="I523" s="179">
        <f t="shared" si="44"/>
        <v>1.4500387296669248</v>
      </c>
      <c r="J523" s="42"/>
    </row>
    <row r="524" spans="2:10" ht="12.75">
      <c r="B524" s="175">
        <v>92605</v>
      </c>
      <c r="C524" s="203"/>
      <c r="D524" s="176" t="s">
        <v>235</v>
      </c>
      <c r="E524" s="204">
        <f>SUM(E525:E533)</f>
        <v>112450</v>
      </c>
      <c r="F524" s="204">
        <f>SUM(F525:F533)</f>
        <v>66220</v>
      </c>
      <c r="G524" s="204">
        <f>SUM(G525:G533)</f>
        <v>178670</v>
      </c>
      <c r="H524" s="204">
        <f>SUM(H525:H533)</f>
        <v>64715.08000000001</v>
      </c>
      <c r="I524" s="165">
        <f t="shared" si="44"/>
        <v>36.22045111098674</v>
      </c>
      <c r="J524" s="42"/>
    </row>
    <row r="525" spans="2:10" ht="33.75">
      <c r="B525" s="171"/>
      <c r="C525" s="196">
        <v>2820</v>
      </c>
      <c r="D525" s="172" t="s">
        <v>188</v>
      </c>
      <c r="E525" s="197">
        <v>60000</v>
      </c>
      <c r="F525" s="197">
        <v>0</v>
      </c>
      <c r="G525" s="173">
        <f aca="true" t="shared" si="45" ref="G525:G533">E525+F525</f>
        <v>60000</v>
      </c>
      <c r="H525" s="46">
        <v>30000</v>
      </c>
      <c r="I525" s="179">
        <f t="shared" si="44"/>
        <v>50</v>
      </c>
      <c r="J525" s="42"/>
    </row>
    <row r="526" spans="2:10" ht="12.75">
      <c r="B526" s="171"/>
      <c r="C526" s="196">
        <v>4110</v>
      </c>
      <c r="D526" s="172" t="s">
        <v>158</v>
      </c>
      <c r="E526" s="197">
        <v>1100</v>
      </c>
      <c r="F526" s="197">
        <v>0</v>
      </c>
      <c r="G526" s="173">
        <f t="shared" si="45"/>
        <v>1100</v>
      </c>
      <c r="H526" s="46">
        <v>396.2</v>
      </c>
      <c r="I526" s="179">
        <f t="shared" si="44"/>
        <v>36.018181818181816</v>
      </c>
      <c r="J526" s="42"/>
    </row>
    <row r="527" spans="2:10" ht="12.75">
      <c r="B527" s="171"/>
      <c r="C527" s="196">
        <v>4120</v>
      </c>
      <c r="D527" s="172" t="s">
        <v>159</v>
      </c>
      <c r="E527" s="197">
        <v>150</v>
      </c>
      <c r="F527" s="197">
        <v>20</v>
      </c>
      <c r="G527" s="173">
        <f t="shared" si="45"/>
        <v>170</v>
      </c>
      <c r="H527" s="46">
        <v>68.09</v>
      </c>
      <c r="I527" s="179">
        <f t="shared" si="44"/>
        <v>40.05294117647059</v>
      </c>
      <c r="J527" s="42"/>
    </row>
    <row r="528" spans="2:10" ht="12.75">
      <c r="B528" s="171"/>
      <c r="C528" s="196">
        <v>4170</v>
      </c>
      <c r="D528" s="172" t="s">
        <v>160</v>
      </c>
      <c r="E528" s="197">
        <v>6200</v>
      </c>
      <c r="F528" s="197">
        <v>1200</v>
      </c>
      <c r="G528" s="173">
        <f t="shared" si="45"/>
        <v>7400</v>
      </c>
      <c r="H528" s="46">
        <v>3672.59</v>
      </c>
      <c r="I528" s="179">
        <f t="shared" si="44"/>
        <v>49.62959459459459</v>
      </c>
      <c r="J528" s="42"/>
    </row>
    <row r="529" spans="2:10" ht="12.75">
      <c r="B529" s="171"/>
      <c r="C529" s="196">
        <v>4210</v>
      </c>
      <c r="D529" s="172" t="s">
        <v>151</v>
      </c>
      <c r="E529" s="197">
        <v>21600</v>
      </c>
      <c r="F529" s="197">
        <v>-1700</v>
      </c>
      <c r="G529" s="173">
        <f t="shared" si="45"/>
        <v>19900</v>
      </c>
      <c r="H529" s="46">
        <v>11498.08</v>
      </c>
      <c r="I529" s="179">
        <f t="shared" si="44"/>
        <v>57.77929648241206</v>
      </c>
      <c r="J529" s="42"/>
    </row>
    <row r="530" spans="2:10" ht="12.75">
      <c r="B530" s="171"/>
      <c r="C530" s="196">
        <v>4260</v>
      </c>
      <c r="D530" s="172" t="s">
        <v>163</v>
      </c>
      <c r="E530" s="197">
        <v>0</v>
      </c>
      <c r="F530" s="197">
        <v>16000</v>
      </c>
      <c r="G530" s="173">
        <f t="shared" si="45"/>
        <v>16000</v>
      </c>
      <c r="H530" s="46">
        <v>7743.44</v>
      </c>
      <c r="I530" s="179">
        <f t="shared" si="44"/>
        <v>48.396499999999996</v>
      </c>
      <c r="J530" s="42"/>
    </row>
    <row r="531" spans="2:10" ht="12.75">
      <c r="B531" s="171"/>
      <c r="C531" s="196">
        <v>4270</v>
      </c>
      <c r="D531" s="172" t="s">
        <v>161</v>
      </c>
      <c r="E531" s="197">
        <v>10000</v>
      </c>
      <c r="F531" s="197">
        <v>50000</v>
      </c>
      <c r="G531" s="173">
        <f t="shared" si="45"/>
        <v>60000</v>
      </c>
      <c r="H531" s="46">
        <v>0</v>
      </c>
      <c r="I531" s="179">
        <f t="shared" si="44"/>
        <v>0</v>
      </c>
      <c r="J531" s="42"/>
    </row>
    <row r="532" spans="2:10" ht="12.75">
      <c r="B532" s="171"/>
      <c r="C532" s="196">
        <v>4300</v>
      </c>
      <c r="D532" s="172" t="s">
        <v>144</v>
      </c>
      <c r="E532" s="197">
        <v>13400</v>
      </c>
      <c r="F532" s="197">
        <v>0</v>
      </c>
      <c r="G532" s="173">
        <f t="shared" si="45"/>
        <v>13400</v>
      </c>
      <c r="H532" s="46">
        <v>11060.67</v>
      </c>
      <c r="I532" s="179">
        <f t="shared" si="44"/>
        <v>82.54231343283583</v>
      </c>
      <c r="J532" s="42"/>
    </row>
    <row r="533" spans="2:10" ht="22.5">
      <c r="B533" s="171"/>
      <c r="C533" s="196">
        <v>4370</v>
      </c>
      <c r="D533" s="172" t="s">
        <v>177</v>
      </c>
      <c r="E533" s="197">
        <v>0</v>
      </c>
      <c r="F533" s="197">
        <v>700</v>
      </c>
      <c r="G533" s="173">
        <f t="shared" si="45"/>
        <v>700</v>
      </c>
      <c r="H533" s="46">
        <v>276.01</v>
      </c>
      <c r="I533" s="179">
        <f t="shared" si="44"/>
        <v>39.43</v>
      </c>
      <c r="J533" s="42"/>
    </row>
    <row r="534" spans="2:10" ht="12.75">
      <c r="B534" s="209"/>
      <c r="C534" s="210"/>
      <c r="D534" s="211" t="s">
        <v>236</v>
      </c>
      <c r="E534" s="212">
        <f>E535+E539+E546+E551</f>
        <v>4140300</v>
      </c>
      <c r="F534" s="212">
        <f>F535+F539+F546+F551</f>
        <v>191948</v>
      </c>
      <c r="G534" s="212">
        <f>G535+G539+G546+G551</f>
        <v>4332248</v>
      </c>
      <c r="H534" s="212">
        <f>H535+H539+H546+H551</f>
        <v>1987670.36</v>
      </c>
      <c r="I534" s="213">
        <f t="shared" si="44"/>
        <v>45.880807377601656</v>
      </c>
      <c r="J534" s="212">
        <f>J535+J539+J546+J551</f>
        <v>19000</v>
      </c>
    </row>
    <row r="535" spans="2:10" ht="12.75">
      <c r="B535" s="108" t="s">
        <v>15</v>
      </c>
      <c r="C535" s="199"/>
      <c r="D535" s="51" t="s">
        <v>16</v>
      </c>
      <c r="E535" s="200">
        <f>SUM(E536)</f>
        <v>0</v>
      </c>
      <c r="F535" s="200">
        <f>SUM(F536)</f>
        <v>101048</v>
      </c>
      <c r="G535" s="200">
        <f>SUM(G536)</f>
        <v>101048</v>
      </c>
      <c r="H535" s="200">
        <f>SUM(H536)</f>
        <v>100120.83</v>
      </c>
      <c r="I535" s="53">
        <f>(H535/G535)*100</f>
        <v>99.08244596627345</v>
      </c>
      <c r="J535" s="42"/>
    </row>
    <row r="536" spans="2:10" ht="12.75">
      <c r="B536" s="214" t="s">
        <v>17</v>
      </c>
      <c r="C536" s="201"/>
      <c r="D536" s="164" t="s">
        <v>18</v>
      </c>
      <c r="E536" s="202">
        <f>SUM(E537:E538)</f>
        <v>0</v>
      </c>
      <c r="F536" s="202">
        <f>SUM(F537:F538)</f>
        <v>101048</v>
      </c>
      <c r="G536" s="202">
        <f>SUM(G537:G538)</f>
        <v>101048</v>
      </c>
      <c r="H536" s="202">
        <f>SUM(H537:H538)</f>
        <v>100120.83</v>
      </c>
      <c r="I536" s="165">
        <f aca="true" t="shared" si="46" ref="I536:I545">H536/G536*100</f>
        <v>99.08244596627345</v>
      </c>
      <c r="J536" s="42"/>
    </row>
    <row r="537" spans="2:10" ht="12.75">
      <c r="B537" s="215"/>
      <c r="C537" s="196">
        <v>4300</v>
      </c>
      <c r="D537" s="172" t="s">
        <v>144</v>
      </c>
      <c r="E537" s="197">
        <v>0</v>
      </c>
      <c r="F537" s="197">
        <v>1981</v>
      </c>
      <c r="G537" s="173">
        <f>E537+F537</f>
        <v>1981</v>
      </c>
      <c r="H537" s="46">
        <v>1122.7</v>
      </c>
      <c r="I537" s="179">
        <f t="shared" si="46"/>
        <v>56.67339727410399</v>
      </c>
      <c r="J537" s="42"/>
    </row>
    <row r="538" spans="2:10" ht="12.75">
      <c r="B538" s="216"/>
      <c r="C538" s="217">
        <v>4430</v>
      </c>
      <c r="D538" s="167" t="s">
        <v>152</v>
      </c>
      <c r="E538" s="218">
        <v>0</v>
      </c>
      <c r="F538" s="218">
        <v>99067</v>
      </c>
      <c r="G538" s="173">
        <f>E538+F538</f>
        <v>99067</v>
      </c>
      <c r="H538" s="85">
        <v>98998.13</v>
      </c>
      <c r="I538" s="179">
        <f t="shared" si="46"/>
        <v>99.9304813913816</v>
      </c>
      <c r="J538" s="42"/>
    </row>
    <row r="539" spans="2:10" ht="12.75">
      <c r="B539" s="48">
        <v>750</v>
      </c>
      <c r="C539" s="199"/>
      <c r="D539" s="51" t="s">
        <v>34</v>
      </c>
      <c r="E539" s="200">
        <f>SUM(E540)</f>
        <v>82400</v>
      </c>
      <c r="F539" s="200">
        <f>SUM(F540)</f>
        <v>0</v>
      </c>
      <c r="G539" s="200">
        <f>SUM(G540)</f>
        <v>82400</v>
      </c>
      <c r="H539" s="200">
        <f>SUM(H540)</f>
        <v>44328.00000000001</v>
      </c>
      <c r="I539" s="53">
        <f t="shared" si="46"/>
        <v>53.796116504854375</v>
      </c>
      <c r="J539" s="42"/>
    </row>
    <row r="540" spans="2:10" ht="12.75">
      <c r="B540" s="163">
        <v>75011</v>
      </c>
      <c r="C540" s="201"/>
      <c r="D540" s="164" t="s">
        <v>237</v>
      </c>
      <c r="E540" s="202">
        <f>SUM(E541:E545)</f>
        <v>82400</v>
      </c>
      <c r="F540" s="202">
        <f>SUM(F541:F545)</f>
        <v>0</v>
      </c>
      <c r="G540" s="202">
        <f>SUM(G541:G545)</f>
        <v>82400</v>
      </c>
      <c r="H540" s="202">
        <f>SUM(H541:H545)</f>
        <v>44328.00000000001</v>
      </c>
      <c r="I540" s="165">
        <f t="shared" si="46"/>
        <v>53.796116504854375</v>
      </c>
      <c r="J540" s="42"/>
    </row>
    <row r="541" spans="2:10" ht="12.75">
      <c r="B541" s="171"/>
      <c r="C541" s="196">
        <v>4010</v>
      </c>
      <c r="D541" s="172" t="s">
        <v>171</v>
      </c>
      <c r="E541" s="197">
        <v>58710</v>
      </c>
      <c r="F541" s="197">
        <v>0</v>
      </c>
      <c r="G541" s="173">
        <f>E541+F541</f>
        <v>58710</v>
      </c>
      <c r="H541" s="46">
        <v>29682.18</v>
      </c>
      <c r="I541" s="179">
        <f t="shared" si="46"/>
        <v>50.557281553398056</v>
      </c>
      <c r="J541" s="42"/>
    </row>
    <row r="542" spans="2:10" ht="12.75">
      <c r="B542" s="171"/>
      <c r="C542" s="196">
        <v>4040</v>
      </c>
      <c r="D542" s="172" t="s">
        <v>172</v>
      </c>
      <c r="E542" s="197">
        <v>8000</v>
      </c>
      <c r="F542" s="197">
        <v>0</v>
      </c>
      <c r="G542" s="173">
        <f>E542+F542</f>
        <v>8000</v>
      </c>
      <c r="H542" s="46">
        <v>7160.04</v>
      </c>
      <c r="I542" s="179">
        <f t="shared" si="46"/>
        <v>89.5005</v>
      </c>
      <c r="J542" s="42"/>
    </row>
    <row r="543" spans="2:10" ht="12.75">
      <c r="B543" s="171"/>
      <c r="C543" s="196">
        <v>4110</v>
      </c>
      <c r="D543" s="172" t="s">
        <v>158</v>
      </c>
      <c r="E543" s="197">
        <v>11407</v>
      </c>
      <c r="F543" s="197">
        <v>0</v>
      </c>
      <c r="G543" s="173">
        <f>E543+F543</f>
        <v>11407</v>
      </c>
      <c r="H543" s="46">
        <v>4731.37</v>
      </c>
      <c r="I543" s="179">
        <f t="shared" si="46"/>
        <v>41.47777680371701</v>
      </c>
      <c r="J543" s="42"/>
    </row>
    <row r="544" spans="2:10" ht="12.75">
      <c r="B544" s="171"/>
      <c r="C544" s="196">
        <v>4120</v>
      </c>
      <c r="D544" s="172" t="s">
        <v>159</v>
      </c>
      <c r="E544" s="197">
        <v>1634</v>
      </c>
      <c r="F544" s="197">
        <v>0</v>
      </c>
      <c r="G544" s="173">
        <f>E544+F544</f>
        <v>1634</v>
      </c>
      <c r="H544" s="46">
        <v>767.66</v>
      </c>
      <c r="I544" s="179">
        <f t="shared" si="46"/>
        <v>46.98041615667074</v>
      </c>
      <c r="J544" s="42"/>
    </row>
    <row r="545" spans="2:10" ht="12.75">
      <c r="B545" s="166"/>
      <c r="C545" s="217">
        <v>4440</v>
      </c>
      <c r="D545" s="167" t="s">
        <v>179</v>
      </c>
      <c r="E545" s="218">
        <v>2649</v>
      </c>
      <c r="F545" s="218">
        <v>0</v>
      </c>
      <c r="G545" s="173">
        <f>E545+F545</f>
        <v>2649</v>
      </c>
      <c r="H545" s="85">
        <v>1986.75</v>
      </c>
      <c r="I545" s="179">
        <f t="shared" si="46"/>
        <v>75</v>
      </c>
      <c r="J545" s="42"/>
    </row>
    <row r="546" spans="2:10" ht="22.5">
      <c r="B546" s="48">
        <v>751</v>
      </c>
      <c r="C546" s="199"/>
      <c r="D546" s="51" t="s">
        <v>114</v>
      </c>
      <c r="E546" s="200">
        <f>SUM(E547)</f>
        <v>1800</v>
      </c>
      <c r="F546" s="200">
        <f>SUM(F547)</f>
        <v>-200</v>
      </c>
      <c r="G546" s="200">
        <f>SUM(G547)</f>
        <v>1600</v>
      </c>
      <c r="H546" s="200">
        <f>SUM(H547)</f>
        <v>801.0000000000001</v>
      </c>
      <c r="I546" s="53">
        <f>(H546/G546)*100</f>
        <v>50.06250000000001</v>
      </c>
      <c r="J546" s="42"/>
    </row>
    <row r="547" spans="2:10" ht="21.75">
      <c r="B547" s="163">
        <v>75101</v>
      </c>
      <c r="C547" s="201"/>
      <c r="D547" s="164" t="s">
        <v>238</v>
      </c>
      <c r="E547" s="202">
        <f>SUM(E548:E550)</f>
        <v>1800</v>
      </c>
      <c r="F547" s="202">
        <f>SUM(F548:F550)</f>
        <v>-200</v>
      </c>
      <c r="G547" s="202">
        <f>SUM(G548:G550)</f>
        <v>1600</v>
      </c>
      <c r="H547" s="202">
        <f>SUM(H548:H550)</f>
        <v>801.0000000000001</v>
      </c>
      <c r="I547" s="165">
        <f>H547/G547*100</f>
        <v>50.06250000000001</v>
      </c>
      <c r="J547" s="42"/>
    </row>
    <row r="548" spans="2:10" ht="12.75">
      <c r="B548" s="166"/>
      <c r="C548" s="217">
        <v>4010</v>
      </c>
      <c r="D548" s="167" t="s">
        <v>171</v>
      </c>
      <c r="E548" s="208">
        <v>1506</v>
      </c>
      <c r="F548" s="208">
        <v>-145</v>
      </c>
      <c r="G548" s="173">
        <f>E548+F548</f>
        <v>1361</v>
      </c>
      <c r="H548" s="63">
        <v>694.69</v>
      </c>
      <c r="I548" s="179">
        <f>H548/G548*100</f>
        <v>51.04261572373255</v>
      </c>
      <c r="J548" s="42"/>
    </row>
    <row r="549" spans="2:10" ht="12.75">
      <c r="B549" s="171"/>
      <c r="C549" s="196">
        <v>4110</v>
      </c>
      <c r="D549" s="172" t="s">
        <v>158</v>
      </c>
      <c r="E549" s="197">
        <v>257</v>
      </c>
      <c r="F549" s="197">
        <v>-51</v>
      </c>
      <c r="G549" s="173">
        <f>E549+F549</f>
        <v>206</v>
      </c>
      <c r="H549" s="46">
        <v>91.45</v>
      </c>
      <c r="I549" s="179">
        <f>H549/G549*100</f>
        <v>44.39320388349515</v>
      </c>
      <c r="J549" s="42"/>
    </row>
    <row r="550" spans="2:10" ht="12.75">
      <c r="B550" s="171"/>
      <c r="C550" s="196">
        <v>4120</v>
      </c>
      <c r="D550" s="172" t="s">
        <v>159</v>
      </c>
      <c r="E550" s="197">
        <v>37</v>
      </c>
      <c r="F550" s="197">
        <v>-4</v>
      </c>
      <c r="G550" s="173">
        <f>E550+F550</f>
        <v>33</v>
      </c>
      <c r="H550" s="46">
        <v>14.86</v>
      </c>
      <c r="I550" s="179">
        <f>H550/G550*100</f>
        <v>45.030303030303024</v>
      </c>
      <c r="J550" s="42"/>
    </row>
    <row r="551" spans="2:10" ht="12.75">
      <c r="B551" s="48">
        <v>852</v>
      </c>
      <c r="C551" s="199"/>
      <c r="D551" s="51" t="s">
        <v>116</v>
      </c>
      <c r="E551" s="200">
        <f>E552+E563+E565</f>
        <v>4056100</v>
      </c>
      <c r="F551" s="200">
        <f>F552+F563+F565</f>
        <v>91100</v>
      </c>
      <c r="G551" s="200">
        <f>G552+G563+G565</f>
        <v>4147200</v>
      </c>
      <c r="H551" s="200">
        <f>H552+H563+H565</f>
        <v>1842420.53</v>
      </c>
      <c r="I551" s="53">
        <f>(H551/G551)*100</f>
        <v>44.42564935378087</v>
      </c>
      <c r="J551" s="59">
        <f>SUM(J552,J563,J565)</f>
        <v>19000</v>
      </c>
    </row>
    <row r="552" spans="2:10" ht="32.25">
      <c r="B552" s="163">
        <v>85212</v>
      </c>
      <c r="C552" s="201"/>
      <c r="D552" s="164" t="s">
        <v>100</v>
      </c>
      <c r="E552" s="202">
        <f>SUM(E553:E561)</f>
        <v>3824300</v>
      </c>
      <c r="F552" s="202">
        <f>SUM(F553:F561)</f>
        <v>87700</v>
      </c>
      <c r="G552" s="202">
        <f>SUM(G553:G561)</f>
        <v>3912000</v>
      </c>
      <c r="H552" s="202">
        <f>SUM(H553:H561)</f>
        <v>1754326.31</v>
      </c>
      <c r="I552" s="165">
        <f aca="true" t="shared" si="47" ref="I552:I561">H552/G552*100</f>
        <v>44.84474207566463</v>
      </c>
      <c r="J552" s="60">
        <f>SUM(J553:J562)</f>
        <v>19000</v>
      </c>
    </row>
    <row r="553" spans="2:10" ht="12.75">
      <c r="B553" s="171"/>
      <c r="C553" s="196">
        <v>3110</v>
      </c>
      <c r="D553" s="172" t="s">
        <v>216</v>
      </c>
      <c r="E553" s="197">
        <v>3692913</v>
      </c>
      <c r="F553" s="197">
        <v>85069</v>
      </c>
      <c r="G553" s="173">
        <f aca="true" t="shared" si="48" ref="G553:G561">E553+F553</f>
        <v>3777982</v>
      </c>
      <c r="H553" s="46">
        <v>1693575</v>
      </c>
      <c r="I553" s="179">
        <f t="shared" si="47"/>
        <v>44.82750314850627</v>
      </c>
      <c r="J553" s="42">
        <v>14078</v>
      </c>
    </row>
    <row r="554" spans="2:10" ht="12.75">
      <c r="B554" s="171"/>
      <c r="C554" s="196">
        <v>4010</v>
      </c>
      <c r="D554" s="172" t="s">
        <v>171</v>
      </c>
      <c r="E554" s="197">
        <v>73120</v>
      </c>
      <c r="F554" s="197">
        <v>0</v>
      </c>
      <c r="G554" s="173">
        <f t="shared" si="48"/>
        <v>73120</v>
      </c>
      <c r="H554" s="46">
        <v>28390.81</v>
      </c>
      <c r="I554" s="179">
        <f t="shared" si="47"/>
        <v>38.82769420131291</v>
      </c>
      <c r="J554" s="42"/>
    </row>
    <row r="555" spans="2:10" ht="12.75">
      <c r="B555" s="171"/>
      <c r="C555" s="196">
        <v>4040</v>
      </c>
      <c r="D555" s="172" t="s">
        <v>172</v>
      </c>
      <c r="E555" s="197">
        <v>5400</v>
      </c>
      <c r="F555" s="197">
        <v>0</v>
      </c>
      <c r="G555" s="173">
        <f t="shared" si="48"/>
        <v>5400</v>
      </c>
      <c r="H555" s="46">
        <v>4772.18</v>
      </c>
      <c r="I555" s="179">
        <f t="shared" si="47"/>
        <v>88.37370370370371</v>
      </c>
      <c r="J555" s="42"/>
    </row>
    <row r="556" spans="2:10" ht="12.75">
      <c r="B556" s="171"/>
      <c r="C556" s="196">
        <v>4110</v>
      </c>
      <c r="D556" s="172" t="s">
        <v>158</v>
      </c>
      <c r="E556" s="197">
        <v>33693</v>
      </c>
      <c r="F556" s="197">
        <v>0</v>
      </c>
      <c r="G556" s="173">
        <f t="shared" si="48"/>
        <v>33693</v>
      </c>
      <c r="H556" s="46">
        <v>18058.36</v>
      </c>
      <c r="I556" s="179">
        <f t="shared" si="47"/>
        <v>53.59677084260825</v>
      </c>
      <c r="J556" s="42"/>
    </row>
    <row r="557" spans="2:10" ht="12.75">
      <c r="B557" s="171"/>
      <c r="C557" s="196">
        <v>4120</v>
      </c>
      <c r="D557" s="172" t="s">
        <v>159</v>
      </c>
      <c r="E557" s="197">
        <v>1925</v>
      </c>
      <c r="F557" s="197">
        <v>0</v>
      </c>
      <c r="G557" s="173">
        <f t="shared" si="48"/>
        <v>1925</v>
      </c>
      <c r="H557" s="46">
        <v>739.57</v>
      </c>
      <c r="I557" s="179">
        <f t="shared" si="47"/>
        <v>38.41922077922078</v>
      </c>
      <c r="J557" s="42"/>
    </row>
    <row r="558" spans="2:10" ht="12.75">
      <c r="B558" s="171"/>
      <c r="C558" s="196">
        <v>4210</v>
      </c>
      <c r="D558" s="172" t="s">
        <v>151</v>
      </c>
      <c r="E558" s="197">
        <v>3658</v>
      </c>
      <c r="F558" s="197">
        <v>0</v>
      </c>
      <c r="G558" s="173">
        <f t="shared" si="48"/>
        <v>3658</v>
      </c>
      <c r="H558" s="46">
        <v>60.51</v>
      </c>
      <c r="I558" s="179">
        <f t="shared" si="47"/>
        <v>1.6541826134499726</v>
      </c>
      <c r="J558" s="42">
        <v>422</v>
      </c>
    </row>
    <row r="559" spans="2:10" ht="12.75">
      <c r="B559" s="171"/>
      <c r="C559" s="196">
        <v>4300</v>
      </c>
      <c r="D559" s="172" t="s">
        <v>144</v>
      </c>
      <c r="E559" s="197">
        <v>10000</v>
      </c>
      <c r="F559" s="197">
        <v>2631</v>
      </c>
      <c r="G559" s="173">
        <f t="shared" si="48"/>
        <v>12631</v>
      </c>
      <c r="H559" s="46">
        <v>6314.43</v>
      </c>
      <c r="I559" s="179">
        <f t="shared" si="47"/>
        <v>49.99152877840235</v>
      </c>
      <c r="J559" s="42"/>
    </row>
    <row r="560" spans="2:10" ht="12.75">
      <c r="B560" s="171"/>
      <c r="C560" s="196">
        <v>4410</v>
      </c>
      <c r="D560" s="172" t="s">
        <v>169</v>
      </c>
      <c r="E560" s="197">
        <v>500</v>
      </c>
      <c r="F560" s="197">
        <v>0</v>
      </c>
      <c r="G560" s="173">
        <f t="shared" si="48"/>
        <v>500</v>
      </c>
      <c r="H560" s="46">
        <v>97.2</v>
      </c>
      <c r="I560" s="179">
        <f t="shared" si="47"/>
        <v>19.44</v>
      </c>
      <c r="J560" s="42"/>
    </row>
    <row r="561" spans="2:10" ht="12.75">
      <c r="B561" s="171"/>
      <c r="C561" s="196">
        <v>4440</v>
      </c>
      <c r="D561" s="172" t="s">
        <v>179</v>
      </c>
      <c r="E561" s="197">
        <v>3091</v>
      </c>
      <c r="F561" s="197">
        <v>0</v>
      </c>
      <c r="G561" s="173">
        <f t="shared" si="48"/>
        <v>3091</v>
      </c>
      <c r="H561" s="46">
        <v>2318.25</v>
      </c>
      <c r="I561" s="179">
        <f t="shared" si="47"/>
        <v>75</v>
      </c>
      <c r="J561" s="42"/>
    </row>
    <row r="562" spans="2:10" ht="22.5">
      <c r="B562" s="171"/>
      <c r="C562" s="196">
        <v>6060</v>
      </c>
      <c r="D562" s="172" t="s">
        <v>207</v>
      </c>
      <c r="E562" s="197"/>
      <c r="F562" s="197"/>
      <c r="G562" s="173"/>
      <c r="H562" s="46"/>
      <c r="I562" s="179"/>
      <c r="J562" s="42">
        <v>4500</v>
      </c>
    </row>
    <row r="563" spans="2:10" ht="42.75">
      <c r="B563" s="175">
        <v>85213</v>
      </c>
      <c r="C563" s="203"/>
      <c r="D563" s="176" t="s">
        <v>117</v>
      </c>
      <c r="E563" s="204">
        <f>SUM(E564)</f>
        <v>41500</v>
      </c>
      <c r="F563" s="204">
        <f>SUM(F564)</f>
        <v>0</v>
      </c>
      <c r="G563" s="204">
        <f>SUM(G564)</f>
        <v>41500</v>
      </c>
      <c r="H563" s="204">
        <f>SUM(H564)</f>
        <v>11731.28</v>
      </c>
      <c r="I563" s="165">
        <f>H563/G563*100</f>
        <v>28.268144578313255</v>
      </c>
      <c r="J563" s="42"/>
    </row>
    <row r="564" spans="2:10" ht="12.75">
      <c r="B564" s="171"/>
      <c r="C564" s="196">
        <v>4130</v>
      </c>
      <c r="D564" s="172" t="s">
        <v>239</v>
      </c>
      <c r="E564" s="197">
        <v>41500</v>
      </c>
      <c r="F564" s="197">
        <v>0</v>
      </c>
      <c r="G564" s="173">
        <f>E564+F564</f>
        <v>41500</v>
      </c>
      <c r="H564" s="46">
        <v>11731.28</v>
      </c>
      <c r="I564" s="179">
        <f>H564/G564*100</f>
        <v>28.268144578313255</v>
      </c>
      <c r="J564" s="42"/>
    </row>
    <row r="565" spans="2:10" ht="21.75">
      <c r="B565" s="175">
        <v>85214</v>
      </c>
      <c r="C565" s="203"/>
      <c r="D565" s="176" t="s">
        <v>215</v>
      </c>
      <c r="E565" s="204">
        <f>SUM(E566)</f>
        <v>190300</v>
      </c>
      <c r="F565" s="204">
        <f>SUM(F566)</f>
        <v>3400</v>
      </c>
      <c r="G565" s="204">
        <f>SUM(G566)</f>
        <v>193700</v>
      </c>
      <c r="H565" s="204">
        <f>SUM(H566)</f>
        <v>76362.94</v>
      </c>
      <c r="I565" s="165">
        <f>H565/G565*100</f>
        <v>39.423304078471865</v>
      </c>
      <c r="J565" s="42"/>
    </row>
    <row r="566" spans="2:10" ht="12.75">
      <c r="B566" s="166"/>
      <c r="C566" s="166">
        <v>3110</v>
      </c>
      <c r="D566" s="167" t="s">
        <v>216</v>
      </c>
      <c r="E566" s="168">
        <v>190300</v>
      </c>
      <c r="F566" s="169">
        <v>3400</v>
      </c>
      <c r="G566" s="173">
        <f>E566+F566</f>
        <v>193700</v>
      </c>
      <c r="H566" s="85">
        <v>76362.94</v>
      </c>
      <c r="I566" s="179">
        <f>H566/G566*100</f>
        <v>39.423304078471865</v>
      </c>
      <c r="J566" s="42"/>
    </row>
    <row r="567" spans="2:10" ht="12.75">
      <c r="B567" s="219" t="s">
        <v>240</v>
      </c>
      <c r="C567" s="220"/>
      <c r="D567" s="221"/>
      <c r="E567" s="222">
        <f>SUM(E534,E168)</f>
        <v>31612645</v>
      </c>
      <c r="F567" s="222">
        <f>SUM(F534,F168)</f>
        <v>3212687</v>
      </c>
      <c r="G567" s="52">
        <f>E567+F567</f>
        <v>34825332</v>
      </c>
      <c r="H567" s="222">
        <f>SUM(H534,H168)</f>
        <v>10591497.45</v>
      </c>
      <c r="I567" s="53">
        <f>(H567/G567)*100</f>
        <v>30.413198788743777</v>
      </c>
      <c r="J567" s="222">
        <f>SUM(J534,J168)</f>
        <v>162321</v>
      </c>
    </row>
    <row r="568" ht="12.75">
      <c r="J568"/>
    </row>
  </sheetData>
  <mergeCells count="5">
    <mergeCell ref="A161:D161"/>
    <mergeCell ref="A5:D5"/>
    <mergeCell ref="A6:D6"/>
    <mergeCell ref="A122:D122"/>
    <mergeCell ref="A139:D139"/>
  </mergeCells>
  <printOptions/>
  <pageMargins left="0.5513888888888889" right="0.3541666666666667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6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7.7109375" style="0" customWidth="1"/>
    <col min="3" max="3" width="42.00390625" style="0" customWidth="1"/>
    <col min="4" max="4" width="7.140625" style="0" customWidth="1"/>
    <col min="5" max="6" width="11.57421875" style="415" customWidth="1"/>
    <col min="7" max="16384" width="11.57421875" style="0" customWidth="1"/>
  </cols>
  <sheetData>
    <row r="1" spans="1:6" s="256" customFormat="1" ht="39.75" customHeight="1">
      <c r="A1" s="523" t="s">
        <v>340</v>
      </c>
      <c r="B1" s="523"/>
      <c r="C1" s="523"/>
      <c r="D1" s="523"/>
      <c r="E1" s="416"/>
      <c r="F1" s="415"/>
    </row>
    <row r="2" spans="1:4" ht="12.75">
      <c r="A2" s="417"/>
      <c r="B2" s="418"/>
      <c r="C2" s="417"/>
      <c r="D2" s="419"/>
    </row>
    <row r="3" spans="1:256" s="256" customFormat="1" ht="45">
      <c r="A3" s="353" t="s">
        <v>341</v>
      </c>
      <c r="B3" s="420" t="s">
        <v>307</v>
      </c>
      <c r="C3" s="322" t="s">
        <v>4</v>
      </c>
      <c r="D3" s="421" t="s">
        <v>3</v>
      </c>
      <c r="E3" s="422" t="s">
        <v>300</v>
      </c>
      <c r="F3" s="423" t="s">
        <v>342</v>
      </c>
      <c r="G3"/>
      <c r="IS3"/>
      <c r="IT3"/>
      <c r="IU3"/>
      <c r="IV3"/>
    </row>
    <row r="4" spans="1:6" ht="21.75" customHeight="1">
      <c r="A4" s="424">
        <v>1</v>
      </c>
      <c r="B4" s="425" t="s">
        <v>142</v>
      </c>
      <c r="C4" s="381" t="s">
        <v>343</v>
      </c>
      <c r="D4" s="426">
        <v>6659</v>
      </c>
      <c r="E4" s="344">
        <v>0</v>
      </c>
      <c r="F4" s="344">
        <v>46000</v>
      </c>
    </row>
    <row r="5" spans="1:6" ht="20.25" customHeight="1">
      <c r="A5" s="427" t="s">
        <v>140</v>
      </c>
      <c r="B5" s="425" t="s">
        <v>142</v>
      </c>
      <c r="C5" s="381" t="s">
        <v>343</v>
      </c>
      <c r="D5" s="426">
        <v>6059</v>
      </c>
      <c r="E5" s="344">
        <v>0</v>
      </c>
      <c r="F5" s="344">
        <v>65000</v>
      </c>
    </row>
    <row r="6" spans="1:6" ht="21" customHeight="1">
      <c r="A6" s="427" t="s">
        <v>12</v>
      </c>
      <c r="B6" s="425" t="s">
        <v>142</v>
      </c>
      <c r="C6" s="381" t="s">
        <v>344</v>
      </c>
      <c r="D6" s="426">
        <v>6050</v>
      </c>
      <c r="E6" s="344"/>
      <c r="F6" s="344">
        <v>100000</v>
      </c>
    </row>
    <row r="7" spans="1:6" ht="12.75">
      <c r="A7" s="524" t="s">
        <v>345</v>
      </c>
      <c r="B7" s="524"/>
      <c r="C7" s="524"/>
      <c r="D7" s="428"/>
      <c r="E7" s="333">
        <f>SUM(E4:E6)</f>
        <v>0</v>
      </c>
      <c r="F7" s="333">
        <v>211000</v>
      </c>
    </row>
    <row r="8" spans="1:6" ht="62.25" customHeight="1">
      <c r="A8" s="427" t="s">
        <v>346</v>
      </c>
      <c r="B8" s="425" t="s">
        <v>347</v>
      </c>
      <c r="C8" s="381" t="s">
        <v>348</v>
      </c>
      <c r="D8" s="426">
        <v>6300</v>
      </c>
      <c r="E8" s="344"/>
      <c r="F8" s="344">
        <v>600000</v>
      </c>
    </row>
    <row r="9" spans="1:6" ht="25.5" customHeight="1">
      <c r="A9" s="429" t="s">
        <v>349</v>
      </c>
      <c r="B9" s="342">
        <v>60016</v>
      </c>
      <c r="C9" s="343" t="s">
        <v>350</v>
      </c>
      <c r="D9" s="430">
        <v>6050</v>
      </c>
      <c r="E9" s="344"/>
      <c r="F9" s="344">
        <v>45000</v>
      </c>
    </row>
    <row r="10" spans="1:6" ht="24" customHeight="1">
      <c r="A10" s="429" t="s">
        <v>351</v>
      </c>
      <c r="B10" s="342">
        <v>60016</v>
      </c>
      <c r="C10" s="343" t="s">
        <v>352</v>
      </c>
      <c r="D10" s="430">
        <v>6050</v>
      </c>
      <c r="E10" s="344"/>
      <c r="F10" s="344">
        <v>45000</v>
      </c>
    </row>
    <row r="11" spans="1:6" ht="18" customHeight="1">
      <c r="A11" s="429" t="s">
        <v>353</v>
      </c>
      <c r="B11" s="342">
        <v>60016</v>
      </c>
      <c r="C11" s="343" t="s">
        <v>354</v>
      </c>
      <c r="D11" s="430">
        <v>6050</v>
      </c>
      <c r="E11" s="344">
        <v>0</v>
      </c>
      <c r="F11" s="344">
        <v>130000</v>
      </c>
    </row>
    <row r="12" spans="1:6" ht="18.75" customHeight="1">
      <c r="A12" s="429" t="s">
        <v>355</v>
      </c>
      <c r="B12" s="342">
        <v>60016</v>
      </c>
      <c r="C12" s="343" t="s">
        <v>356</v>
      </c>
      <c r="D12" s="430">
        <v>6058</v>
      </c>
      <c r="E12" s="344">
        <v>0</v>
      </c>
      <c r="F12" s="344">
        <v>86500</v>
      </c>
    </row>
    <row r="13" spans="1:6" ht="16.5" customHeight="1">
      <c r="A13" s="429" t="s">
        <v>357</v>
      </c>
      <c r="B13" s="342">
        <v>60016</v>
      </c>
      <c r="C13" s="343" t="s">
        <v>356</v>
      </c>
      <c r="D13" s="430">
        <v>6059</v>
      </c>
      <c r="E13" s="344">
        <v>0</v>
      </c>
      <c r="F13" s="344">
        <v>213500</v>
      </c>
    </row>
    <row r="14" spans="1:6" ht="17.25" customHeight="1">
      <c r="A14" s="429" t="s">
        <v>358</v>
      </c>
      <c r="B14" s="342">
        <v>60016</v>
      </c>
      <c r="C14" s="343" t="s">
        <v>356</v>
      </c>
      <c r="D14" s="430">
        <v>6050</v>
      </c>
      <c r="E14" s="344">
        <v>0</v>
      </c>
      <c r="F14" s="344">
        <v>5000</v>
      </c>
    </row>
    <row r="15" spans="1:6" ht="12.75" customHeight="1">
      <c r="A15" s="429" t="s">
        <v>359</v>
      </c>
      <c r="B15" s="342">
        <v>60016</v>
      </c>
      <c r="C15" s="343" t="s">
        <v>360</v>
      </c>
      <c r="D15" s="430">
        <v>6050</v>
      </c>
      <c r="E15" s="344">
        <v>0</v>
      </c>
      <c r="F15" s="344">
        <v>78000</v>
      </c>
    </row>
    <row r="16" spans="1:6" ht="14.25" customHeight="1">
      <c r="A16" s="429" t="s">
        <v>361</v>
      </c>
      <c r="B16" s="342">
        <v>60016</v>
      </c>
      <c r="C16" s="343" t="s">
        <v>362</v>
      </c>
      <c r="D16" s="430">
        <v>6050</v>
      </c>
      <c r="E16" s="344"/>
      <c r="F16" s="344">
        <v>350000</v>
      </c>
    </row>
    <row r="17" spans="1:6" ht="24.75" customHeight="1">
      <c r="A17" s="429" t="s">
        <v>363</v>
      </c>
      <c r="B17" s="342">
        <v>60016</v>
      </c>
      <c r="C17" s="343" t="s">
        <v>364</v>
      </c>
      <c r="D17" s="430">
        <v>6050</v>
      </c>
      <c r="E17" s="344">
        <v>0</v>
      </c>
      <c r="F17" s="344">
        <v>68000</v>
      </c>
    </row>
    <row r="18" spans="1:6" ht="16.5" customHeight="1">
      <c r="A18" s="429" t="s">
        <v>365</v>
      </c>
      <c r="B18" s="342">
        <v>60016</v>
      </c>
      <c r="C18" s="343" t="s">
        <v>366</v>
      </c>
      <c r="D18" s="430">
        <v>6050</v>
      </c>
      <c r="E18" s="344"/>
      <c r="F18" s="344">
        <v>4000</v>
      </c>
    </row>
    <row r="19" spans="1:6" ht="12.75">
      <c r="A19" s="525" t="s">
        <v>367</v>
      </c>
      <c r="B19" s="525"/>
      <c r="C19" s="525"/>
      <c r="D19" s="431"/>
      <c r="E19" s="333">
        <f>SUM(E8:E18)</f>
        <v>0</v>
      </c>
      <c r="F19" s="333">
        <v>1625000</v>
      </c>
    </row>
    <row r="20" spans="1:6" s="260" customFormat="1" ht="12.75">
      <c r="A20" s="432" t="s">
        <v>368</v>
      </c>
      <c r="B20" s="432" t="s">
        <v>369</v>
      </c>
      <c r="C20" s="432" t="s">
        <v>370</v>
      </c>
      <c r="D20" s="430">
        <v>6060</v>
      </c>
      <c r="E20" s="344">
        <v>50000</v>
      </c>
      <c r="F20" s="344">
        <v>50000</v>
      </c>
    </row>
    <row r="21" spans="1:6" ht="12.75">
      <c r="A21" s="525" t="s">
        <v>371</v>
      </c>
      <c r="B21" s="525"/>
      <c r="C21" s="525"/>
      <c r="D21" s="431"/>
      <c r="E21" s="333">
        <f>SUM(E20)</f>
        <v>50000</v>
      </c>
      <c r="F21" s="333">
        <v>50000</v>
      </c>
    </row>
    <row r="22" spans="1:6" ht="19.5" customHeight="1">
      <c r="A22" s="429" t="s">
        <v>372</v>
      </c>
      <c r="B22" s="342">
        <v>75404</v>
      </c>
      <c r="C22" s="343" t="s">
        <v>373</v>
      </c>
      <c r="D22" s="430">
        <v>6170</v>
      </c>
      <c r="E22" s="344"/>
      <c r="F22" s="344">
        <v>5000</v>
      </c>
    </row>
    <row r="23" spans="1:6" ht="19.5" customHeight="1">
      <c r="A23" s="433">
        <v>17</v>
      </c>
      <c r="B23" s="381">
        <v>75412</v>
      </c>
      <c r="C23" s="381" t="s">
        <v>374</v>
      </c>
      <c r="D23" s="426">
        <v>6060</v>
      </c>
      <c r="E23" s="344"/>
      <c r="F23" s="344">
        <v>70000</v>
      </c>
    </row>
    <row r="24" spans="1:6" ht="12.75">
      <c r="A24" s="525" t="s">
        <v>375</v>
      </c>
      <c r="B24" s="525"/>
      <c r="C24" s="525"/>
      <c r="D24" s="428"/>
      <c r="E24" s="344"/>
      <c r="F24" s="333">
        <v>75000</v>
      </c>
    </row>
    <row r="25" spans="1:6" ht="17.25" customHeight="1">
      <c r="A25" s="350">
        <v>18</v>
      </c>
      <c r="B25" s="381">
        <v>80114</v>
      </c>
      <c r="C25" s="381" t="s">
        <v>376</v>
      </c>
      <c r="D25" s="426">
        <v>6060</v>
      </c>
      <c r="E25" s="344"/>
      <c r="F25" s="344">
        <v>17000</v>
      </c>
    </row>
    <row r="26" spans="1:6" ht="12.75">
      <c r="A26" s="525" t="s">
        <v>377</v>
      </c>
      <c r="B26" s="525"/>
      <c r="C26" s="525"/>
      <c r="D26" s="428"/>
      <c r="E26" s="344"/>
      <c r="F26" s="333">
        <v>17000</v>
      </c>
    </row>
    <row r="27" spans="1:6" ht="22.5" customHeight="1">
      <c r="A27" s="429" t="s">
        <v>378</v>
      </c>
      <c r="B27" s="342">
        <v>90001</v>
      </c>
      <c r="C27" s="343" t="s">
        <v>379</v>
      </c>
      <c r="D27" s="426">
        <v>6060</v>
      </c>
      <c r="E27" s="344"/>
      <c r="F27" s="344">
        <v>40000</v>
      </c>
    </row>
    <row r="28" spans="1:6" ht="24.75" customHeight="1">
      <c r="A28" s="350">
        <v>20</v>
      </c>
      <c r="B28" s="350">
        <v>90002</v>
      </c>
      <c r="C28" s="381" t="s">
        <v>380</v>
      </c>
      <c r="D28" s="434">
        <v>6659</v>
      </c>
      <c r="E28" s="344"/>
      <c r="F28" s="344">
        <v>15000</v>
      </c>
    </row>
    <row r="29" spans="1:6" ht="16.5" customHeight="1">
      <c r="A29" s="350">
        <v>21</v>
      </c>
      <c r="B29" s="381">
        <v>90017</v>
      </c>
      <c r="C29" s="381" t="s">
        <v>381</v>
      </c>
      <c r="D29" s="426">
        <v>6210</v>
      </c>
      <c r="E29" s="344"/>
      <c r="F29" s="344">
        <v>20000</v>
      </c>
    </row>
    <row r="30" spans="1:6" ht="12.75">
      <c r="A30" s="525" t="s">
        <v>382</v>
      </c>
      <c r="B30" s="525"/>
      <c r="C30" s="525"/>
      <c r="D30" s="426"/>
      <c r="E30" s="344"/>
      <c r="F30" s="333">
        <v>75000</v>
      </c>
    </row>
    <row r="31" spans="1:6" s="260" customFormat="1" ht="12.75">
      <c r="A31" s="429" t="s">
        <v>383</v>
      </c>
      <c r="B31" s="432" t="s">
        <v>384</v>
      </c>
      <c r="C31" s="432" t="s">
        <v>373</v>
      </c>
      <c r="D31" s="426">
        <v>6060</v>
      </c>
      <c r="E31" s="344">
        <v>0</v>
      </c>
      <c r="F31" s="344">
        <v>4500</v>
      </c>
    </row>
    <row r="32" spans="1:6" ht="12.75">
      <c r="A32" s="525" t="s">
        <v>385</v>
      </c>
      <c r="B32" s="525"/>
      <c r="C32" s="525"/>
      <c r="D32" s="426"/>
      <c r="E32" s="333">
        <f>SUM(E31)</f>
        <v>0</v>
      </c>
      <c r="F32" s="333">
        <f>SUM(F31)</f>
        <v>4500</v>
      </c>
    </row>
    <row r="33" spans="1:6" ht="15" customHeight="1">
      <c r="A33" s="350">
        <v>23</v>
      </c>
      <c r="B33" s="381">
        <v>92116</v>
      </c>
      <c r="C33" s="381" t="s">
        <v>386</v>
      </c>
      <c r="D33" s="426">
        <v>6050</v>
      </c>
      <c r="E33" s="344"/>
      <c r="F33" s="344">
        <v>12500</v>
      </c>
    </row>
    <row r="34" spans="1:6" ht="26.25" customHeight="1">
      <c r="A34" s="350">
        <v>24</v>
      </c>
      <c r="B34" s="381">
        <v>92195</v>
      </c>
      <c r="C34" s="381" t="s">
        <v>387</v>
      </c>
      <c r="D34" s="426">
        <v>6050</v>
      </c>
      <c r="E34" s="344"/>
      <c r="F34" s="344">
        <v>35000</v>
      </c>
    </row>
    <row r="35" spans="1:6" ht="25.5" customHeight="1">
      <c r="A35" s="350">
        <v>25</v>
      </c>
      <c r="B35" s="381">
        <v>92195</v>
      </c>
      <c r="C35" s="381" t="s">
        <v>388</v>
      </c>
      <c r="D35" s="426">
        <v>6050</v>
      </c>
      <c r="E35" s="344"/>
      <c r="F35" s="344">
        <v>60000</v>
      </c>
    </row>
    <row r="36" spans="1:6" ht="12.75">
      <c r="A36" s="525" t="s">
        <v>389</v>
      </c>
      <c r="B36" s="525"/>
      <c r="C36" s="525"/>
      <c r="D36" s="428"/>
      <c r="E36" s="344"/>
      <c r="F36" s="333">
        <v>107500</v>
      </c>
    </row>
    <row r="37" spans="1:6" ht="29.25" customHeight="1">
      <c r="A37" s="350">
        <v>26</v>
      </c>
      <c r="B37" s="381">
        <v>92601</v>
      </c>
      <c r="C37" s="381" t="s">
        <v>390</v>
      </c>
      <c r="D37" s="426">
        <v>6059</v>
      </c>
      <c r="E37" s="435">
        <v>0</v>
      </c>
      <c r="F37" s="344">
        <v>275000</v>
      </c>
    </row>
    <row r="38" spans="1:6" ht="26.25" customHeight="1">
      <c r="A38" s="350">
        <v>27</v>
      </c>
      <c r="B38" s="381">
        <v>92601</v>
      </c>
      <c r="C38" s="381" t="s">
        <v>390</v>
      </c>
      <c r="D38" s="426">
        <v>6058</v>
      </c>
      <c r="E38" s="435">
        <v>0</v>
      </c>
      <c r="F38" s="344">
        <v>2475000</v>
      </c>
    </row>
    <row r="39" spans="1:6" ht="27" customHeight="1">
      <c r="A39" s="350">
        <v>28</v>
      </c>
      <c r="B39" s="381">
        <v>92601</v>
      </c>
      <c r="C39" s="381" t="s">
        <v>390</v>
      </c>
      <c r="D39" s="426">
        <v>6050</v>
      </c>
      <c r="E39" s="435">
        <v>0</v>
      </c>
      <c r="F39" s="344">
        <v>5000</v>
      </c>
    </row>
    <row r="40" spans="1:6" ht="33.75" customHeight="1">
      <c r="A40" s="350">
        <v>29</v>
      </c>
      <c r="B40" s="381">
        <v>92601</v>
      </c>
      <c r="C40" s="381" t="s">
        <v>391</v>
      </c>
      <c r="D40" s="426">
        <v>6059</v>
      </c>
      <c r="E40" s="344"/>
      <c r="F40" s="344">
        <v>1016000</v>
      </c>
    </row>
    <row r="41" spans="1:6" ht="12.75">
      <c r="A41" s="525" t="s">
        <v>392</v>
      </c>
      <c r="B41" s="525"/>
      <c r="C41" s="525"/>
      <c r="D41" s="428"/>
      <c r="E41" s="333">
        <f>SUM(E37:E40)</f>
        <v>0</v>
      </c>
      <c r="F41" s="333">
        <v>3771000</v>
      </c>
    </row>
    <row r="42" spans="1:6" ht="15.75">
      <c r="A42" s="526" t="s">
        <v>393</v>
      </c>
      <c r="B42" s="526"/>
      <c r="C42" s="526"/>
      <c r="D42" s="526"/>
      <c r="E42" s="436">
        <f>SUM(E41,E36,E32,E30,E26,E24,E21,E19,E7)</f>
        <v>50000</v>
      </c>
      <c r="F42" s="436">
        <f>SUM(F41,F36,F32,F30,F26,F24,F21,F19,F7)</f>
        <v>5936000</v>
      </c>
    </row>
    <row r="44" spans="4:6" ht="12.75">
      <c r="D44" s="122" t="s">
        <v>288</v>
      </c>
      <c r="E44"/>
      <c r="F44"/>
    </row>
    <row r="45" spans="4:6" ht="12.75">
      <c r="D45" s="122" t="s">
        <v>289</v>
      </c>
      <c r="E45"/>
      <c r="F45"/>
    </row>
    <row r="46" spans="4:6" ht="12.75">
      <c r="D46" s="122" t="s">
        <v>394</v>
      </c>
      <c r="E46"/>
      <c r="F46"/>
    </row>
  </sheetData>
  <mergeCells count="11">
    <mergeCell ref="A36:C36"/>
    <mergeCell ref="A41:C41"/>
    <mergeCell ref="A42:D42"/>
    <mergeCell ref="A24:C24"/>
    <mergeCell ref="A26:C26"/>
    <mergeCell ref="A30:C30"/>
    <mergeCell ref="A32:C32"/>
    <mergeCell ref="A1:D1"/>
    <mergeCell ref="A7:C7"/>
    <mergeCell ref="A19:C19"/>
    <mergeCell ref="A21:C21"/>
  </mergeCells>
  <printOptions/>
  <pageMargins left="0.5513888888888889" right="0.3541666666666667" top="0.7875" bottom="0.9263888888888889" header="0.5118055555555555" footer="0.7875"/>
  <pageSetup firstPageNumber="5" useFirstPageNumber="1" horizontalDpi="300" verticalDpi="300" orientation="portrait" paperSize="9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256" customWidth="1"/>
    <col min="2" max="2" width="25.140625" style="412" customWidth="1"/>
    <col min="3" max="3" width="11.8515625" style="256" customWidth="1"/>
    <col min="4" max="4" width="12.421875" style="244" customWidth="1"/>
    <col min="5" max="5" width="10.8515625" style="256" customWidth="1"/>
    <col min="6" max="6" width="10.00390625" style="256" customWidth="1"/>
    <col min="7" max="7" width="11.421875" style="256" customWidth="1"/>
    <col min="8" max="8" width="11.140625" style="256" customWidth="1"/>
    <col min="9" max="9" width="13.00390625" style="256" customWidth="1"/>
    <col min="10" max="10" width="9.00390625" style="0" customWidth="1"/>
    <col min="11" max="16384" width="11.57421875" style="0" customWidth="1"/>
  </cols>
  <sheetData>
    <row r="1" spans="1:9" s="256" customFormat="1" ht="11.25">
      <c r="A1" s="523" t="s">
        <v>395</v>
      </c>
      <c r="B1" s="523"/>
      <c r="C1" s="523"/>
      <c r="D1" s="523"/>
      <c r="E1" s="523"/>
      <c r="F1" s="523"/>
      <c r="G1" s="523"/>
      <c r="H1" s="523"/>
      <c r="I1" s="523"/>
    </row>
    <row r="2" spans="1:4" s="256" customFormat="1" ht="11.25">
      <c r="A2" s="256" t="s">
        <v>396</v>
      </c>
      <c r="B2" s="412"/>
      <c r="D2" s="244"/>
    </row>
    <row r="3" spans="1:9" ht="33.75">
      <c r="A3" s="257" t="s">
        <v>397</v>
      </c>
      <c r="B3" s="310" t="s">
        <v>398</v>
      </c>
      <c r="C3" s="437" t="s">
        <v>399</v>
      </c>
      <c r="D3" s="438" t="s">
        <v>400</v>
      </c>
      <c r="E3" s="437" t="s">
        <v>401</v>
      </c>
      <c r="F3" s="437" t="s">
        <v>402</v>
      </c>
      <c r="G3" s="437" t="s">
        <v>403</v>
      </c>
      <c r="H3" s="437" t="s">
        <v>404</v>
      </c>
      <c r="I3" s="437" t="s">
        <v>405</v>
      </c>
    </row>
    <row r="4" spans="1:9" ht="12.75">
      <c r="A4" s="439">
        <v>1</v>
      </c>
      <c r="B4" s="439">
        <v>2</v>
      </c>
      <c r="C4" s="440">
        <v>3</v>
      </c>
      <c r="D4" s="441">
        <v>4</v>
      </c>
      <c r="E4" s="440">
        <v>5</v>
      </c>
      <c r="F4" s="440"/>
      <c r="G4" s="440">
        <v>7</v>
      </c>
      <c r="H4" s="440">
        <v>8</v>
      </c>
      <c r="I4" s="440">
        <v>9</v>
      </c>
    </row>
    <row r="5" spans="1:9" ht="12.75">
      <c r="A5" s="527" t="s">
        <v>16</v>
      </c>
      <c r="B5" s="527"/>
      <c r="C5" s="527"/>
      <c r="D5" s="527"/>
      <c r="E5" s="442">
        <f>SUM(E6)</f>
        <v>3603440</v>
      </c>
      <c r="F5" s="442">
        <f>SUM(F6)</f>
        <v>188440</v>
      </c>
      <c r="G5" s="442">
        <f>SUM(G6)</f>
        <v>111000</v>
      </c>
      <c r="H5" s="442">
        <f>SUM(H6)</f>
        <v>800000</v>
      </c>
      <c r="I5" s="442">
        <f>SUM(I6)</f>
        <v>683000</v>
      </c>
    </row>
    <row r="6" spans="1:9" ht="42.75">
      <c r="A6" s="299" t="s">
        <v>406</v>
      </c>
      <c r="B6" s="299" t="s">
        <v>407</v>
      </c>
      <c r="C6" s="307" t="s">
        <v>408</v>
      </c>
      <c r="D6" s="443" t="s">
        <v>409</v>
      </c>
      <c r="E6" s="444">
        <f>SUM(E8)</f>
        <v>3603440</v>
      </c>
      <c r="F6" s="444">
        <f>SUM(F8)</f>
        <v>188440</v>
      </c>
      <c r="G6" s="444">
        <f>SUM(G7:G8)</f>
        <v>111000</v>
      </c>
      <c r="H6" s="444">
        <f>SUM(H8)</f>
        <v>800000</v>
      </c>
      <c r="I6" s="444">
        <f>SUM(I8)</f>
        <v>683000</v>
      </c>
    </row>
    <row r="7" spans="1:9" ht="12.75">
      <c r="A7" s="528" t="s">
        <v>410</v>
      </c>
      <c r="B7" s="528"/>
      <c r="C7" s="528"/>
      <c r="D7" s="528"/>
      <c r="E7" s="444"/>
      <c r="F7" s="444"/>
      <c r="G7" s="259">
        <v>65000</v>
      </c>
      <c r="H7" s="444"/>
      <c r="I7" s="444"/>
    </row>
    <row r="8" spans="1:9" ht="12.75">
      <c r="A8" s="528" t="s">
        <v>411</v>
      </c>
      <c r="B8" s="528"/>
      <c r="C8" s="528"/>
      <c r="D8" s="528"/>
      <c r="E8" s="259">
        <v>3603440</v>
      </c>
      <c r="F8" s="445">
        <v>188440</v>
      </c>
      <c r="G8" s="259">
        <v>46000</v>
      </c>
      <c r="H8" s="259">
        <v>800000</v>
      </c>
      <c r="I8" s="259">
        <v>683000</v>
      </c>
    </row>
    <row r="9" spans="1:9" ht="12.75">
      <c r="A9" s="527" t="s">
        <v>24</v>
      </c>
      <c r="B9" s="527"/>
      <c r="C9" s="527"/>
      <c r="D9" s="527"/>
      <c r="E9" s="442">
        <f>SUM(E10)</f>
        <v>4067417.76</v>
      </c>
      <c r="F9" s="442">
        <f>SUM(F10)</f>
        <v>248496.76</v>
      </c>
      <c r="G9" s="442">
        <f>SUM(G10)</f>
        <v>305000</v>
      </c>
      <c r="H9" s="442">
        <f>SUM(H10)</f>
        <v>3513921</v>
      </c>
      <c r="I9" s="442">
        <f>SUM(I10)</f>
        <v>0</v>
      </c>
    </row>
    <row r="10" spans="1:9" ht="21.75">
      <c r="A10" s="299" t="s">
        <v>356</v>
      </c>
      <c r="B10" s="299" t="s">
        <v>412</v>
      </c>
      <c r="C10" s="307" t="s">
        <v>413</v>
      </c>
      <c r="D10" s="443" t="s">
        <v>414</v>
      </c>
      <c r="E10" s="444">
        <f>SUM(E11:E13)</f>
        <v>4067417.76</v>
      </c>
      <c r="F10" s="444">
        <f>SUM(F11:F13)</f>
        <v>248496.76</v>
      </c>
      <c r="G10" s="444">
        <f>SUM(G11:G13)</f>
        <v>305000</v>
      </c>
      <c r="H10" s="444">
        <f>SUM(H11:H13)</f>
        <v>3513921</v>
      </c>
      <c r="I10" s="446">
        <f>SUM(I11:I13)</f>
        <v>0</v>
      </c>
    </row>
    <row r="11" spans="1:9" ht="12.75">
      <c r="A11" s="528" t="s">
        <v>415</v>
      </c>
      <c r="B11" s="528"/>
      <c r="C11" s="528"/>
      <c r="D11" s="528"/>
      <c r="E11" s="259">
        <f>SUM(F11:I11)</f>
        <v>10000</v>
      </c>
      <c r="F11" s="259">
        <v>0</v>
      </c>
      <c r="G11" s="259">
        <v>5000</v>
      </c>
      <c r="H11" s="259">
        <v>5000</v>
      </c>
      <c r="I11" s="447">
        <v>0</v>
      </c>
    </row>
    <row r="12" spans="1:9" ht="12.75">
      <c r="A12" s="528" t="s">
        <v>416</v>
      </c>
      <c r="B12" s="528"/>
      <c r="C12" s="528"/>
      <c r="D12" s="528"/>
      <c r="E12" s="259">
        <f>SUM(F12:I12)</f>
        <v>1095421</v>
      </c>
      <c r="F12" s="259">
        <v>0</v>
      </c>
      <c r="G12" s="259">
        <v>86500</v>
      </c>
      <c r="H12" s="259">
        <v>1008921</v>
      </c>
      <c r="I12" s="447">
        <v>0</v>
      </c>
    </row>
    <row r="13" spans="1:9" ht="12.75">
      <c r="A13" s="528" t="s">
        <v>410</v>
      </c>
      <c r="B13" s="528"/>
      <c r="C13" s="528"/>
      <c r="D13" s="528"/>
      <c r="E13" s="259">
        <f>SUM(F13:I13)</f>
        <v>2961996.76</v>
      </c>
      <c r="F13" s="259">
        <v>248496.76</v>
      </c>
      <c r="G13" s="259">
        <v>213500</v>
      </c>
      <c r="H13" s="259">
        <v>2500000</v>
      </c>
      <c r="I13" s="447">
        <v>0</v>
      </c>
    </row>
    <row r="14" spans="1:9" ht="12.75">
      <c r="A14" s="527" t="s">
        <v>106</v>
      </c>
      <c r="B14" s="527"/>
      <c r="C14" s="527"/>
      <c r="D14" s="527"/>
      <c r="E14" s="442">
        <f aca="true" t="shared" si="0" ref="E14:I15">SUM(E15)</f>
        <v>622800</v>
      </c>
      <c r="F14" s="442">
        <f t="shared" si="0"/>
        <v>2800</v>
      </c>
      <c r="G14" s="442">
        <f t="shared" si="0"/>
        <v>15000</v>
      </c>
      <c r="H14" s="442">
        <f t="shared" si="0"/>
        <v>155000</v>
      </c>
      <c r="I14" s="442">
        <f t="shared" si="0"/>
        <v>155000</v>
      </c>
    </row>
    <row r="15" spans="1:9" ht="32.25">
      <c r="A15" s="299" t="s">
        <v>417</v>
      </c>
      <c r="B15" s="299" t="s">
        <v>418</v>
      </c>
      <c r="C15" s="307" t="s">
        <v>408</v>
      </c>
      <c r="D15" s="443" t="s">
        <v>419</v>
      </c>
      <c r="E15" s="444">
        <f t="shared" si="0"/>
        <v>622800</v>
      </c>
      <c r="F15" s="444">
        <f t="shared" si="0"/>
        <v>2800</v>
      </c>
      <c r="G15" s="448">
        <f t="shared" si="0"/>
        <v>15000</v>
      </c>
      <c r="H15" s="448">
        <f t="shared" si="0"/>
        <v>155000</v>
      </c>
      <c r="I15" s="448">
        <f t="shared" si="0"/>
        <v>155000</v>
      </c>
    </row>
    <row r="16" spans="1:9" ht="12.75">
      <c r="A16" s="528" t="s">
        <v>411</v>
      </c>
      <c r="B16" s="528"/>
      <c r="C16" s="528"/>
      <c r="D16" s="528"/>
      <c r="E16" s="259">
        <v>622800</v>
      </c>
      <c r="F16" s="259">
        <v>2800</v>
      </c>
      <c r="G16" s="258">
        <v>15000</v>
      </c>
      <c r="H16" s="258">
        <v>155000</v>
      </c>
      <c r="I16" s="258">
        <v>155000</v>
      </c>
    </row>
    <row r="17" spans="1:9" ht="12.75">
      <c r="A17" s="527" t="s">
        <v>132</v>
      </c>
      <c r="B17" s="527"/>
      <c r="C17" s="527"/>
      <c r="D17" s="527"/>
      <c r="E17" s="442">
        <f>SUM(E18)</f>
        <v>8427770</v>
      </c>
      <c r="F17" s="442">
        <f>SUM(F18)</f>
        <v>162770</v>
      </c>
      <c r="G17" s="449">
        <f>SUM(G18)</f>
        <v>2755000</v>
      </c>
      <c r="H17" s="449">
        <f>SUM(H18)</f>
        <v>2755000</v>
      </c>
      <c r="I17" s="449">
        <f>SUM(I18)</f>
        <v>2755000</v>
      </c>
    </row>
    <row r="18" spans="1:9" ht="32.25">
      <c r="A18" s="299" t="s">
        <v>390</v>
      </c>
      <c r="B18" s="299" t="s">
        <v>420</v>
      </c>
      <c r="C18" s="307" t="s">
        <v>413</v>
      </c>
      <c r="D18" s="443" t="s">
        <v>414</v>
      </c>
      <c r="E18" s="444">
        <f>SUM(E19:E21)</f>
        <v>8427770</v>
      </c>
      <c r="F18" s="444">
        <f>SUM(F19:F21)</f>
        <v>162770</v>
      </c>
      <c r="G18" s="448">
        <f>SUM(G19:G21)</f>
        <v>2755000</v>
      </c>
      <c r="H18" s="448">
        <f>SUM(H19:H21)</f>
        <v>2755000</v>
      </c>
      <c r="I18" s="448">
        <f>SUM(I19:I21)</f>
        <v>2755000</v>
      </c>
    </row>
    <row r="19" spans="1:9" ht="12.75">
      <c r="A19" s="528" t="s">
        <v>415</v>
      </c>
      <c r="B19" s="528"/>
      <c r="C19" s="528"/>
      <c r="D19" s="528"/>
      <c r="E19" s="259">
        <f>SUM(F19:I19)</f>
        <v>15000</v>
      </c>
      <c r="F19" s="259">
        <v>0</v>
      </c>
      <c r="G19" s="258">
        <v>5000</v>
      </c>
      <c r="H19" s="258">
        <v>5000</v>
      </c>
      <c r="I19" s="258">
        <v>5000</v>
      </c>
    </row>
    <row r="20" spans="1:9" ht="12.75">
      <c r="A20" s="528" t="s">
        <v>416</v>
      </c>
      <c r="B20" s="528"/>
      <c r="C20" s="528"/>
      <c r="D20" s="528"/>
      <c r="E20" s="259">
        <f>SUM(F20:I20)</f>
        <v>7425000</v>
      </c>
      <c r="F20" s="259">
        <v>0</v>
      </c>
      <c r="G20" s="258">
        <v>2475000</v>
      </c>
      <c r="H20" s="258">
        <v>2475000</v>
      </c>
      <c r="I20" s="258">
        <v>2475000</v>
      </c>
    </row>
    <row r="21" spans="1:9" ht="12.75">
      <c r="A21" s="528" t="s">
        <v>410</v>
      </c>
      <c r="B21" s="528"/>
      <c r="C21" s="528"/>
      <c r="D21" s="528"/>
      <c r="E21" s="259">
        <f>SUM(F21:I21)</f>
        <v>987770</v>
      </c>
      <c r="F21" s="450">
        <v>162770</v>
      </c>
      <c r="G21" s="451">
        <v>275000</v>
      </c>
      <c r="H21" s="451">
        <v>275000</v>
      </c>
      <c r="I21" s="451">
        <v>275000</v>
      </c>
    </row>
    <row r="22" spans="1:9" ht="12.75">
      <c r="A22" s="529" t="s">
        <v>421</v>
      </c>
      <c r="B22" s="529"/>
      <c r="C22" s="529"/>
      <c r="D22" s="529"/>
      <c r="E22" s="452">
        <f>SUM(E17,E14,E9,E5)</f>
        <v>16721427.76</v>
      </c>
      <c r="F22" s="452">
        <f>SUM(F17,F14,F9,F5)</f>
        <v>602506.76</v>
      </c>
      <c r="G22" s="452">
        <f>SUM(G17,G14,G9,G5)</f>
        <v>3186000</v>
      </c>
      <c r="H22" s="452">
        <f>SUM(H17,H14,H9,H5)</f>
        <v>7223921</v>
      </c>
      <c r="I22" s="452">
        <f>SUM(I17,I14,I9,I5)</f>
        <v>3593000</v>
      </c>
    </row>
    <row r="23" spans="5:7" ht="12.75">
      <c r="E23" s="453"/>
      <c r="G23" s="256" t="s">
        <v>288</v>
      </c>
    </row>
    <row r="25" ht="12.75">
      <c r="G25" s="256" t="s">
        <v>289</v>
      </c>
    </row>
  </sheetData>
  <mergeCells count="15">
    <mergeCell ref="A20:D20"/>
    <mergeCell ref="A21:D21"/>
    <mergeCell ref="A22:D22"/>
    <mergeCell ref="A14:D14"/>
    <mergeCell ref="A16:D16"/>
    <mergeCell ref="A17:D17"/>
    <mergeCell ref="A19:D19"/>
    <mergeCell ref="A9:D9"/>
    <mergeCell ref="A11:D11"/>
    <mergeCell ref="A12:D12"/>
    <mergeCell ref="A13:D13"/>
    <mergeCell ref="A1:I1"/>
    <mergeCell ref="A5:D5"/>
    <mergeCell ref="A7:D7"/>
    <mergeCell ref="A8:D8"/>
  </mergeCells>
  <printOptions/>
  <pageMargins left="0.5513888888888889" right="0.3541666666666667" top="0.7875" bottom="0.9263888888888889" header="0.5118055555555555" footer="0.7875"/>
  <pageSetup horizontalDpi="300" verticalDpi="300" orientation="portrait" paperSize="9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P32" sqref="P32"/>
    </sheetView>
  </sheetViews>
  <sheetFormatPr defaultColWidth="9.140625" defaultRowHeight="12.75"/>
  <cols>
    <col min="1" max="1" width="2.7109375" style="0" customWidth="1"/>
    <col min="2" max="2" width="13.7109375" style="0" customWidth="1"/>
    <col min="3" max="3" width="9.00390625" style="0" customWidth="1"/>
    <col min="4" max="4" width="9.140625" style="226" customWidth="1"/>
    <col min="5" max="5" width="10.8515625" style="0" customWidth="1"/>
    <col min="6" max="6" width="9.28125" style="0" customWidth="1"/>
    <col min="7" max="7" width="10.28125" style="0" customWidth="1"/>
    <col min="8" max="8" width="9.28125" style="0" customWidth="1"/>
    <col min="9" max="9" width="9.140625" style="122" customWidth="1"/>
    <col min="10" max="10" width="9.421875" style="0" customWidth="1"/>
    <col min="11" max="11" width="5.57421875" style="0" customWidth="1"/>
    <col min="12" max="12" width="9.57421875" style="0" customWidth="1"/>
    <col min="13" max="13" width="9.28125" style="122" customWidth="1"/>
    <col min="14" max="14" width="10.57421875" style="0" customWidth="1"/>
    <col min="15" max="15" width="5.421875" style="0" customWidth="1"/>
    <col min="16" max="16" width="5.7109375" style="0" customWidth="1"/>
    <col min="17" max="16384" width="11.57421875" style="0" customWidth="1"/>
  </cols>
  <sheetData>
    <row r="1" spans="1:12" ht="12.75">
      <c r="A1" s="530" t="s">
        <v>422</v>
      </c>
      <c r="B1" s="530"/>
      <c r="C1" s="530"/>
      <c r="D1" s="530"/>
      <c r="E1" s="530"/>
      <c r="F1" s="530"/>
      <c r="G1" s="530"/>
      <c r="H1" s="530"/>
      <c r="I1" s="530"/>
      <c r="J1" s="530"/>
      <c r="K1" s="454"/>
      <c r="L1" s="454"/>
    </row>
    <row r="2" ht="12.75">
      <c r="A2" t="s">
        <v>423</v>
      </c>
    </row>
    <row r="3" spans="1:16" ht="12.75">
      <c r="A3" s="531" t="s">
        <v>424</v>
      </c>
      <c r="B3" s="531" t="s">
        <v>425</v>
      </c>
      <c r="C3" s="528" t="s">
        <v>426</v>
      </c>
      <c r="D3" s="532" t="s">
        <v>427</v>
      </c>
      <c r="E3" s="528" t="s">
        <v>428</v>
      </c>
      <c r="F3" s="531" t="s">
        <v>429</v>
      </c>
      <c r="G3" s="531"/>
      <c r="H3" s="533" t="s">
        <v>430</v>
      </c>
      <c r="I3" s="533"/>
      <c r="J3" s="533"/>
      <c r="K3" s="533"/>
      <c r="L3" s="533"/>
      <c r="M3" s="533"/>
      <c r="N3" s="533"/>
      <c r="O3" s="533"/>
      <c r="P3" s="533"/>
    </row>
    <row r="4" spans="1:16" ht="12.75">
      <c r="A4" s="531"/>
      <c r="B4" s="531"/>
      <c r="C4" s="528"/>
      <c r="D4" s="532"/>
      <c r="E4" s="528"/>
      <c r="F4" s="528" t="s">
        <v>431</v>
      </c>
      <c r="G4" s="528" t="s">
        <v>432</v>
      </c>
      <c r="H4" s="534" t="s">
        <v>433</v>
      </c>
      <c r="I4" s="534"/>
      <c r="J4" s="534"/>
      <c r="K4" s="534"/>
      <c r="L4" s="534"/>
      <c r="M4" s="534"/>
      <c r="N4" s="534"/>
      <c r="O4" s="534"/>
      <c r="P4" s="534"/>
    </row>
    <row r="5" spans="1:16" ht="12.75">
      <c r="A5" s="531"/>
      <c r="B5" s="531"/>
      <c r="C5" s="528"/>
      <c r="D5" s="532"/>
      <c r="E5" s="528"/>
      <c r="F5" s="528"/>
      <c r="G5" s="528"/>
      <c r="H5" s="528" t="s">
        <v>434</v>
      </c>
      <c r="I5" s="533" t="s">
        <v>431</v>
      </c>
      <c r="J5" s="533"/>
      <c r="K5" s="533"/>
      <c r="L5" s="533"/>
      <c r="M5" s="533" t="s">
        <v>432</v>
      </c>
      <c r="N5" s="533"/>
      <c r="O5" s="533"/>
      <c r="P5" s="533"/>
    </row>
    <row r="6" spans="1:16" ht="12.75">
      <c r="A6" s="531"/>
      <c r="B6" s="531"/>
      <c r="C6" s="528"/>
      <c r="D6" s="532"/>
      <c r="E6" s="528"/>
      <c r="F6" s="528"/>
      <c r="G6" s="528"/>
      <c r="H6" s="528"/>
      <c r="I6" s="535" t="s">
        <v>435</v>
      </c>
      <c r="J6" s="257" t="s">
        <v>436</v>
      </c>
      <c r="K6" s="257"/>
      <c r="L6" s="257"/>
      <c r="M6" s="536" t="s">
        <v>437</v>
      </c>
      <c r="N6" s="537"/>
      <c r="O6" s="537"/>
      <c r="P6" s="537"/>
    </row>
    <row r="7" spans="1:16" ht="22.5">
      <c r="A7" s="531"/>
      <c r="B7" s="531"/>
      <c r="C7" s="528"/>
      <c r="D7" s="532"/>
      <c r="E7" s="528"/>
      <c r="F7" s="528"/>
      <c r="G7" s="528"/>
      <c r="H7" s="528"/>
      <c r="I7" s="535"/>
      <c r="J7" s="310" t="s">
        <v>438</v>
      </c>
      <c r="K7" s="310" t="s">
        <v>439</v>
      </c>
      <c r="L7" s="310" t="s">
        <v>440</v>
      </c>
      <c r="M7" s="536"/>
      <c r="N7" s="310" t="s">
        <v>438</v>
      </c>
      <c r="O7" s="310" t="s">
        <v>439</v>
      </c>
      <c r="P7" s="310" t="s">
        <v>440</v>
      </c>
    </row>
    <row r="8" spans="1:16" ht="12.75">
      <c r="A8" s="455">
        <v>1</v>
      </c>
      <c r="B8" s="455">
        <v>2</v>
      </c>
      <c r="C8" s="455">
        <v>3</v>
      </c>
      <c r="D8" s="455">
        <v>4</v>
      </c>
      <c r="E8" s="455">
        <v>5</v>
      </c>
      <c r="F8" s="455">
        <v>6</v>
      </c>
      <c r="G8" s="455">
        <v>7</v>
      </c>
      <c r="H8" s="455">
        <v>8</v>
      </c>
      <c r="I8" s="456">
        <v>9</v>
      </c>
      <c r="J8" s="455">
        <v>10</v>
      </c>
      <c r="K8" s="455">
        <v>11</v>
      </c>
      <c r="L8" s="455">
        <v>12</v>
      </c>
      <c r="M8" s="456">
        <v>13</v>
      </c>
      <c r="N8" s="455">
        <v>14</v>
      </c>
      <c r="O8" s="455">
        <v>15</v>
      </c>
      <c r="P8" s="455">
        <v>16</v>
      </c>
    </row>
    <row r="9" spans="1:16" ht="22.5">
      <c r="A9" s="457" t="s">
        <v>441</v>
      </c>
      <c r="B9" s="458" t="s">
        <v>442</v>
      </c>
      <c r="C9" s="457" t="s">
        <v>443</v>
      </c>
      <c r="D9" s="459" t="s">
        <v>443</v>
      </c>
      <c r="E9" s="460">
        <f aca="true" t="shared" si="0" ref="E9:J9">SUM(E13,E20)</f>
        <v>12495188</v>
      </c>
      <c r="F9" s="460">
        <f t="shared" si="0"/>
        <v>3974767</v>
      </c>
      <c r="G9" s="460">
        <f t="shared" si="0"/>
        <v>8520421</v>
      </c>
      <c r="H9" s="460">
        <f t="shared" si="0"/>
        <v>12495188</v>
      </c>
      <c r="I9" s="460">
        <f t="shared" si="0"/>
        <v>3974767</v>
      </c>
      <c r="J9" s="460">
        <f t="shared" si="0"/>
        <v>2897500</v>
      </c>
      <c r="K9" s="460">
        <f>SUM(K1,K20)</f>
        <v>0</v>
      </c>
      <c r="L9" s="460">
        <f>SUM(L13,L20)</f>
        <v>1077267</v>
      </c>
      <c r="M9" s="460">
        <f>SUM(M13,M20)</f>
        <v>8520421</v>
      </c>
      <c r="N9" s="460">
        <f>SUM(N13,N20)</f>
        <v>8505000</v>
      </c>
      <c r="O9" s="460">
        <f>SUM(O13,O20)</f>
        <v>0</v>
      </c>
      <c r="P9" s="460">
        <f>SUM(P13,P20)</f>
        <v>15421</v>
      </c>
    </row>
    <row r="10" spans="1:16" ht="12.75">
      <c r="A10" s="461" t="s">
        <v>444</v>
      </c>
      <c r="B10" s="462" t="s">
        <v>445</v>
      </c>
      <c r="C10" s="538" t="s">
        <v>446</v>
      </c>
      <c r="D10" s="538"/>
      <c r="E10" s="538"/>
      <c r="F10" s="538"/>
      <c r="G10" s="538"/>
      <c r="H10" s="462"/>
      <c r="I10" s="463"/>
      <c r="J10" s="462"/>
      <c r="K10" s="462"/>
      <c r="L10" s="462"/>
      <c r="M10" s="463"/>
      <c r="N10" s="462"/>
      <c r="O10" s="462"/>
      <c r="P10" s="464"/>
    </row>
    <row r="11" spans="1:16" ht="12.75">
      <c r="A11" s="465"/>
      <c r="B11" s="257" t="s">
        <v>447</v>
      </c>
      <c r="C11" s="539" t="s">
        <v>448</v>
      </c>
      <c r="D11" s="539"/>
      <c r="E11" s="539"/>
      <c r="F11" s="257"/>
      <c r="G11" s="257"/>
      <c r="H11" s="257"/>
      <c r="I11" s="290"/>
      <c r="J11" s="257"/>
      <c r="K11" s="257"/>
      <c r="L11" s="257"/>
      <c r="M11" s="290"/>
      <c r="N11" s="257"/>
      <c r="O11" s="257"/>
      <c r="P11" s="466"/>
    </row>
    <row r="12" spans="1:16" ht="12.75">
      <c r="A12" s="465"/>
      <c r="B12" s="403" t="s">
        <v>449</v>
      </c>
      <c r="C12" s="540" t="s">
        <v>356</v>
      </c>
      <c r="D12" s="540"/>
      <c r="E12" s="540"/>
      <c r="F12" s="540"/>
      <c r="G12" s="540"/>
      <c r="H12" s="403"/>
      <c r="I12" s="290"/>
      <c r="J12" s="257"/>
      <c r="K12" s="257"/>
      <c r="L12" s="257"/>
      <c r="M12" s="290"/>
      <c r="N12" s="257"/>
      <c r="O12" s="257"/>
      <c r="P12" s="466"/>
    </row>
    <row r="13" spans="1:16" ht="12.75">
      <c r="A13" s="467"/>
      <c r="B13" s="307" t="s">
        <v>450</v>
      </c>
      <c r="C13" s="307"/>
      <c r="D13" s="468" t="s">
        <v>451</v>
      </c>
      <c r="E13" s="448">
        <f>SUM(E14:E16)</f>
        <v>4067418</v>
      </c>
      <c r="F13" s="448">
        <f>SUM(F14:F16)</f>
        <v>2971997</v>
      </c>
      <c r="G13" s="448">
        <f>SUM(G14:G16)</f>
        <v>1095421</v>
      </c>
      <c r="H13" s="448">
        <f>SUM(M13,I13)</f>
        <v>4067418</v>
      </c>
      <c r="I13" s="469">
        <f aca="true" t="shared" si="1" ref="I13:P13">SUM(I14:I16)</f>
        <v>2971997</v>
      </c>
      <c r="J13" s="448">
        <f t="shared" si="1"/>
        <v>2700000</v>
      </c>
      <c r="K13" s="307">
        <f t="shared" si="1"/>
        <v>0</v>
      </c>
      <c r="L13" s="448">
        <f t="shared" si="1"/>
        <v>271997</v>
      </c>
      <c r="M13" s="469">
        <f t="shared" si="1"/>
        <v>1095421</v>
      </c>
      <c r="N13" s="448">
        <f t="shared" si="1"/>
        <v>1080000</v>
      </c>
      <c r="O13" s="307">
        <f t="shared" si="1"/>
        <v>0</v>
      </c>
      <c r="P13" s="470">
        <f t="shared" si="1"/>
        <v>15421</v>
      </c>
    </row>
    <row r="14" spans="1:16" ht="12.75">
      <c r="A14" s="465"/>
      <c r="B14" s="257" t="s">
        <v>452</v>
      </c>
      <c r="C14" s="257"/>
      <c r="D14" s="455" t="s">
        <v>316</v>
      </c>
      <c r="E14" s="258">
        <f>SUM(F14:G14)</f>
        <v>248497</v>
      </c>
      <c r="F14" s="258">
        <v>248497</v>
      </c>
      <c r="G14" s="257" t="s">
        <v>453</v>
      </c>
      <c r="H14" s="258">
        <f>SUM(M14,I14)</f>
        <v>248497</v>
      </c>
      <c r="I14" s="471">
        <f>SUM(J14:L14)</f>
        <v>248497</v>
      </c>
      <c r="J14" s="257"/>
      <c r="K14" s="257"/>
      <c r="L14" s="371">
        <v>248497</v>
      </c>
      <c r="M14" s="290">
        <v>0</v>
      </c>
      <c r="N14" s="257"/>
      <c r="O14" s="257"/>
      <c r="P14" s="466"/>
    </row>
    <row r="15" spans="1:16" s="122" customFormat="1" ht="12.75">
      <c r="A15" s="472"/>
      <c r="B15" s="290" t="s">
        <v>454</v>
      </c>
      <c r="C15" s="290"/>
      <c r="D15" s="456">
        <v>60016</v>
      </c>
      <c r="E15" s="471">
        <f>SUM(F15:G15)</f>
        <v>305000</v>
      </c>
      <c r="F15" s="471">
        <f>SUM(I15)</f>
        <v>218500</v>
      </c>
      <c r="G15" s="471">
        <f>SUM(M15)</f>
        <v>86500</v>
      </c>
      <c r="H15" s="471">
        <f>SUM(M15,I15)</f>
        <v>305000</v>
      </c>
      <c r="I15" s="471">
        <f>SUM(J15:L15)</f>
        <v>218500</v>
      </c>
      <c r="J15" s="471">
        <v>200000</v>
      </c>
      <c r="K15" s="290">
        <v>0</v>
      </c>
      <c r="L15" s="382">
        <v>18500</v>
      </c>
      <c r="M15" s="382">
        <f>SUM(N15:P15)</f>
        <v>86500</v>
      </c>
      <c r="N15" s="382">
        <v>80000</v>
      </c>
      <c r="O15" s="290">
        <v>0</v>
      </c>
      <c r="P15" s="473">
        <v>6500</v>
      </c>
    </row>
    <row r="16" spans="1:16" ht="12.75">
      <c r="A16" s="465"/>
      <c r="B16" s="257" t="s">
        <v>455</v>
      </c>
      <c r="C16" s="257"/>
      <c r="D16" s="455"/>
      <c r="E16" s="258">
        <f>SUM(F16:G16)</f>
        <v>3513921</v>
      </c>
      <c r="F16" s="258">
        <f>SUM(I16)</f>
        <v>2505000</v>
      </c>
      <c r="G16" s="471">
        <f>SUM(M16)</f>
        <v>1008921</v>
      </c>
      <c r="H16" s="258">
        <f>SUM(I16,M16)</f>
        <v>3513921</v>
      </c>
      <c r="I16" s="471">
        <f>SUM(J16:L16)</f>
        <v>2505000</v>
      </c>
      <c r="J16" s="257">
        <v>2500000</v>
      </c>
      <c r="K16" s="257">
        <v>0</v>
      </c>
      <c r="L16" s="371">
        <v>5000</v>
      </c>
      <c r="M16" s="474">
        <f>SUM(N16:P16)</f>
        <v>1008921</v>
      </c>
      <c r="N16" s="371">
        <v>1000000</v>
      </c>
      <c r="O16" s="257">
        <v>0</v>
      </c>
      <c r="P16" s="466">
        <v>8921</v>
      </c>
    </row>
    <row r="17" spans="1:16" ht="12.75">
      <c r="A17" s="461" t="s">
        <v>456</v>
      </c>
      <c r="B17" s="462" t="s">
        <v>445</v>
      </c>
      <c r="C17" s="462" t="s">
        <v>446</v>
      </c>
      <c r="D17" s="475"/>
      <c r="E17" s="462"/>
      <c r="F17" s="462"/>
      <c r="G17" s="462"/>
      <c r="H17" s="462"/>
      <c r="I17" s="463"/>
      <c r="J17" s="462"/>
      <c r="K17" s="462"/>
      <c r="L17" s="462"/>
      <c r="M17" s="463"/>
      <c r="N17" s="462"/>
      <c r="O17" s="462"/>
      <c r="P17" s="464"/>
    </row>
    <row r="18" spans="1:16" ht="12.75">
      <c r="A18" s="465"/>
      <c r="B18" s="257" t="s">
        <v>447</v>
      </c>
      <c r="C18" s="539" t="s">
        <v>457</v>
      </c>
      <c r="D18" s="539"/>
      <c r="E18" s="539"/>
      <c r="F18" s="539"/>
      <c r="G18" s="539"/>
      <c r="H18" s="539"/>
      <c r="I18" s="290"/>
      <c r="J18" s="257"/>
      <c r="K18" s="257"/>
      <c r="L18" s="257"/>
      <c r="M18" s="290"/>
      <c r="N18" s="257"/>
      <c r="O18" s="257"/>
      <c r="P18" s="466"/>
    </row>
    <row r="19" spans="1:16" ht="12.75">
      <c r="A19" s="465"/>
      <c r="B19" s="403" t="s">
        <v>449</v>
      </c>
      <c r="C19" s="540" t="s">
        <v>458</v>
      </c>
      <c r="D19" s="540"/>
      <c r="E19" s="540"/>
      <c r="F19" s="540"/>
      <c r="G19" s="540"/>
      <c r="H19" s="540"/>
      <c r="I19" s="540"/>
      <c r="J19" s="257"/>
      <c r="K19" s="257"/>
      <c r="L19" s="257"/>
      <c r="M19" s="290"/>
      <c r="N19" s="257"/>
      <c r="O19" s="257"/>
      <c r="P19" s="466"/>
    </row>
    <row r="20" spans="1:16" ht="12.75">
      <c r="A20" s="467"/>
      <c r="B20" s="307" t="s">
        <v>450</v>
      </c>
      <c r="C20" s="307"/>
      <c r="D20" s="468" t="s">
        <v>459</v>
      </c>
      <c r="E20" s="448">
        <f>SUM(F20:G20)</f>
        <v>8427770</v>
      </c>
      <c r="F20" s="448">
        <f>SUM(F21:F24)</f>
        <v>1002770</v>
      </c>
      <c r="G20" s="448">
        <f>SUM(G21:G24)</f>
        <v>7425000</v>
      </c>
      <c r="H20" s="448">
        <f>SUM(H21:H24)</f>
        <v>8427770</v>
      </c>
      <c r="I20" s="469">
        <f>SUM(J20:L20)</f>
        <v>1002770</v>
      </c>
      <c r="J20" s="448">
        <f aca="true" t="shared" si="2" ref="J20:P20">SUM(J21:J24)</f>
        <v>197500</v>
      </c>
      <c r="K20" s="448">
        <f t="shared" si="2"/>
        <v>0</v>
      </c>
      <c r="L20" s="448">
        <f t="shared" si="2"/>
        <v>805270</v>
      </c>
      <c r="M20" s="469">
        <f t="shared" si="2"/>
        <v>7425000</v>
      </c>
      <c r="N20" s="448">
        <f t="shared" si="2"/>
        <v>7425000</v>
      </c>
      <c r="O20" s="448">
        <f t="shared" si="2"/>
        <v>0</v>
      </c>
      <c r="P20" s="476">
        <f t="shared" si="2"/>
        <v>0</v>
      </c>
    </row>
    <row r="21" spans="1:16" ht="12.75">
      <c r="A21" s="465"/>
      <c r="B21" s="257" t="s">
        <v>452</v>
      </c>
      <c r="C21" s="257"/>
      <c r="D21" s="455" t="s">
        <v>460</v>
      </c>
      <c r="E21" s="477">
        <f>SUM(F21:G21)</f>
        <v>162770</v>
      </c>
      <c r="F21" s="258">
        <v>162770</v>
      </c>
      <c r="G21" s="371" t="s">
        <v>453</v>
      </c>
      <c r="H21" s="258">
        <v>162770</v>
      </c>
      <c r="I21" s="471">
        <f>SUM(J21:L21)</f>
        <v>162770</v>
      </c>
      <c r="J21" s="257" t="s">
        <v>453</v>
      </c>
      <c r="K21" s="257" t="s">
        <v>453</v>
      </c>
      <c r="L21" s="371">
        <v>162770</v>
      </c>
      <c r="M21" s="471">
        <v>0</v>
      </c>
      <c r="N21" s="371">
        <v>0</v>
      </c>
      <c r="O21" s="257" t="s">
        <v>453</v>
      </c>
      <c r="P21" s="466" t="s">
        <v>453</v>
      </c>
    </row>
    <row r="22" spans="1:16" ht="12.75">
      <c r="A22" s="465"/>
      <c r="B22" s="257" t="s">
        <v>454</v>
      </c>
      <c r="C22" s="257"/>
      <c r="D22" s="455">
        <v>92601</v>
      </c>
      <c r="E22" s="477">
        <f>SUM(F22:G22)</f>
        <v>2755000</v>
      </c>
      <c r="F22" s="258">
        <v>280000</v>
      </c>
      <c r="G22" s="371">
        <v>2475000</v>
      </c>
      <c r="H22" s="258">
        <f>SUM(M22,I22)</f>
        <v>2755000</v>
      </c>
      <c r="I22" s="471">
        <f>SUM(J22:L22)</f>
        <v>280000</v>
      </c>
      <c r="J22" s="258">
        <v>197500</v>
      </c>
      <c r="K22" s="257" t="s">
        <v>453</v>
      </c>
      <c r="L22" s="371">
        <v>82500</v>
      </c>
      <c r="M22" s="471">
        <f>SUM(N22:P22)</f>
        <v>2475000</v>
      </c>
      <c r="N22" s="371">
        <v>2475000</v>
      </c>
      <c r="O22" s="257" t="s">
        <v>453</v>
      </c>
      <c r="P22" s="466" t="s">
        <v>453</v>
      </c>
    </row>
    <row r="23" spans="1:16" ht="12.75">
      <c r="A23" s="465"/>
      <c r="B23" s="257" t="s">
        <v>455</v>
      </c>
      <c r="C23" s="257"/>
      <c r="D23" s="455"/>
      <c r="E23" s="477">
        <f>SUM(F23:G23)</f>
        <v>2755000</v>
      </c>
      <c r="F23" s="258">
        <v>280000</v>
      </c>
      <c r="G23" s="371">
        <v>2475000</v>
      </c>
      <c r="H23" s="258">
        <f>SUM(M23,I23)</f>
        <v>2755000</v>
      </c>
      <c r="I23" s="471">
        <f>SUM(J23:L23)</f>
        <v>280000</v>
      </c>
      <c r="J23" s="257" t="s">
        <v>453</v>
      </c>
      <c r="K23" s="257" t="s">
        <v>453</v>
      </c>
      <c r="L23" s="371">
        <v>280000</v>
      </c>
      <c r="M23" s="471">
        <f>SUM(N23:P23)</f>
        <v>2475000</v>
      </c>
      <c r="N23" s="371">
        <v>2475000</v>
      </c>
      <c r="O23" s="257" t="s">
        <v>453</v>
      </c>
      <c r="P23" s="466" t="s">
        <v>453</v>
      </c>
    </row>
    <row r="24" spans="1:16" ht="12.75">
      <c r="A24" s="465"/>
      <c r="B24" s="257" t="s">
        <v>461</v>
      </c>
      <c r="C24" s="257"/>
      <c r="D24" s="455"/>
      <c r="E24" s="477">
        <f>SUM(F24:G24)</f>
        <v>2755000</v>
      </c>
      <c r="F24" s="258">
        <v>280000</v>
      </c>
      <c r="G24" s="371">
        <v>2475000</v>
      </c>
      <c r="H24" s="258">
        <f>SUM(M24,I24)</f>
        <v>2755000</v>
      </c>
      <c r="I24" s="471">
        <f>SUM(J24:L24)</f>
        <v>280000</v>
      </c>
      <c r="J24" s="257" t="s">
        <v>453</v>
      </c>
      <c r="K24" s="257" t="s">
        <v>453</v>
      </c>
      <c r="L24" s="371">
        <v>280000</v>
      </c>
      <c r="M24" s="471">
        <f>SUM(N24:P24)</f>
        <v>2475000</v>
      </c>
      <c r="N24" s="371">
        <v>2475000</v>
      </c>
      <c r="O24" s="257" t="s">
        <v>453</v>
      </c>
      <c r="P24" s="466" t="s">
        <v>453</v>
      </c>
    </row>
    <row r="25" spans="1:16" ht="12.75">
      <c r="A25" s="478"/>
      <c r="B25" s="478"/>
      <c r="C25" s="478"/>
      <c r="D25" s="479"/>
      <c r="E25" s="480"/>
      <c r="F25" s="481"/>
      <c r="G25" s="482"/>
      <c r="H25" s="481"/>
      <c r="I25" s="483"/>
      <c r="J25" s="478"/>
      <c r="K25" s="478"/>
      <c r="L25" s="482"/>
      <c r="M25" s="483"/>
      <c r="N25" s="482"/>
      <c r="O25" s="478"/>
      <c r="P25" s="478"/>
    </row>
    <row r="26" ht="12.75">
      <c r="M26" s="122" t="s">
        <v>288</v>
      </c>
    </row>
    <row r="27" ht="12.75">
      <c r="M27" s="122" t="s">
        <v>289</v>
      </c>
    </row>
    <row r="28" ht="12.75">
      <c r="M28" s="122" t="s">
        <v>394</v>
      </c>
    </row>
  </sheetData>
  <mergeCells count="22">
    <mergeCell ref="C19:I19"/>
    <mergeCell ref="C10:G10"/>
    <mergeCell ref="C11:E11"/>
    <mergeCell ref="C12:G12"/>
    <mergeCell ref="C18:H18"/>
    <mergeCell ref="H4:P4"/>
    <mergeCell ref="H5:H7"/>
    <mergeCell ref="I5:L5"/>
    <mergeCell ref="M5:P5"/>
    <mergeCell ref="I6:I7"/>
    <mergeCell ref="M6:M7"/>
    <mergeCell ref="N6:P6"/>
    <mergeCell ref="A1:J1"/>
    <mergeCell ref="A3:A7"/>
    <mergeCell ref="B3:B7"/>
    <mergeCell ref="C3:C7"/>
    <mergeCell ref="D3:D7"/>
    <mergeCell ref="E3:E7"/>
    <mergeCell ref="F3:G3"/>
    <mergeCell ref="H3:P3"/>
    <mergeCell ref="F4:F7"/>
    <mergeCell ref="G4:G7"/>
  </mergeCells>
  <printOptions/>
  <pageMargins left="0.5513888888888889" right="0.3541666666666667" top="0.7875" bottom="0.9263888888888889" header="0.5118055555555555" footer="0.7875"/>
  <pageSetup horizontalDpi="300" verticalDpi="300" orientation="portrait" paperSize="9"/>
  <headerFooter alignWithMargins="0"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3" width="11.57421875" style="0" customWidth="1"/>
    <col min="4" max="4" width="17.140625" style="0" customWidth="1"/>
    <col min="5" max="5" width="17.57421875" style="0" customWidth="1"/>
    <col min="6" max="6" width="21.57421875" style="0" customWidth="1"/>
    <col min="7" max="16384" width="11.57421875" style="0" customWidth="1"/>
  </cols>
  <sheetData>
    <row r="1" spans="1:5" ht="12.75">
      <c r="A1" t="s">
        <v>462</v>
      </c>
      <c r="E1" s="484"/>
    </row>
    <row r="2" spans="1:6" ht="12.75">
      <c r="A2" s="541" t="s">
        <v>463</v>
      </c>
      <c r="B2" s="541"/>
      <c r="C2" s="541"/>
      <c r="D2" s="541"/>
      <c r="E2" s="541"/>
      <c r="F2" s="541"/>
    </row>
    <row r="3" ht="12.75">
      <c r="E3" s="484"/>
    </row>
    <row r="4" ht="12.75">
      <c r="E4" s="484"/>
    </row>
    <row r="5" spans="1:5" ht="15.75">
      <c r="A5" s="485" t="s">
        <v>464</v>
      </c>
      <c r="B5" s="485"/>
      <c r="C5" s="485"/>
      <c r="D5" s="485"/>
      <c r="E5" s="484"/>
    </row>
    <row r="6" spans="1:5" ht="15.75">
      <c r="A6" s="485"/>
      <c r="B6" s="485"/>
      <c r="C6" s="485"/>
      <c r="D6" s="485"/>
      <c r="E6" s="484"/>
    </row>
    <row r="7" spans="1:6" ht="25.5">
      <c r="A7" s="486" t="s">
        <v>465</v>
      </c>
      <c r="B7" s="542" t="s">
        <v>466</v>
      </c>
      <c r="C7" s="542"/>
      <c r="D7" s="542"/>
      <c r="E7" s="487" t="s">
        <v>300</v>
      </c>
      <c r="F7" s="488" t="s">
        <v>301</v>
      </c>
    </row>
    <row r="8" spans="1:6" ht="12.75">
      <c r="A8" s="489" t="s">
        <v>467</v>
      </c>
      <c r="B8" s="543" t="s">
        <v>468</v>
      </c>
      <c r="C8" s="543"/>
      <c r="D8" s="543"/>
      <c r="E8" s="490">
        <f>SUM(E9:E10)</f>
        <v>-7225500</v>
      </c>
      <c r="F8" s="490">
        <f>F9+F10</f>
        <v>3941100</v>
      </c>
    </row>
    <row r="9" spans="1:6" ht="12.75">
      <c r="A9" s="491" t="s">
        <v>441</v>
      </c>
      <c r="B9" s="544" t="s">
        <v>469</v>
      </c>
      <c r="C9" s="544"/>
      <c r="D9" s="544"/>
      <c r="E9" s="492">
        <v>-7225500</v>
      </c>
      <c r="F9" s="493">
        <v>3374500</v>
      </c>
    </row>
    <row r="10" spans="1:6" ht="12.75">
      <c r="A10" s="491" t="s">
        <v>470</v>
      </c>
      <c r="B10" s="544" t="s">
        <v>471</v>
      </c>
      <c r="C10" s="544"/>
      <c r="D10" s="544"/>
      <c r="E10" s="494"/>
      <c r="F10" s="493">
        <v>566600</v>
      </c>
    </row>
    <row r="11" spans="1:6" ht="12.75">
      <c r="A11" s="495" t="s">
        <v>472</v>
      </c>
      <c r="B11" s="545" t="s">
        <v>473</v>
      </c>
      <c r="C11" s="545"/>
      <c r="D11" s="545"/>
      <c r="E11" s="490">
        <f>E12</f>
        <v>0</v>
      </c>
      <c r="F11" s="496">
        <f>SUM(F12)</f>
        <v>1249055</v>
      </c>
    </row>
    <row r="12" spans="1:6" ht="12.75">
      <c r="A12" s="491" t="s">
        <v>441</v>
      </c>
      <c r="B12" s="544" t="s">
        <v>474</v>
      </c>
      <c r="C12" s="544"/>
      <c r="D12" s="544"/>
      <c r="E12" s="494"/>
      <c r="F12" s="492">
        <f>SUM(F14:F21)</f>
        <v>1249055</v>
      </c>
    </row>
    <row r="13" spans="1:6" ht="12.75">
      <c r="A13" s="497"/>
      <c r="B13" s="544" t="s">
        <v>429</v>
      </c>
      <c r="C13" s="544"/>
      <c r="D13" s="544"/>
      <c r="E13" s="498"/>
      <c r="F13" s="499" t="s">
        <v>443</v>
      </c>
    </row>
    <row r="14" spans="1:6" ht="12.75">
      <c r="A14" s="497" t="s">
        <v>475</v>
      </c>
      <c r="B14" s="546" t="s">
        <v>476</v>
      </c>
      <c r="C14" s="546"/>
      <c r="D14" s="546"/>
      <c r="E14" s="498"/>
      <c r="F14" s="498">
        <v>216802.5</v>
      </c>
    </row>
    <row r="15" spans="1:6" ht="12.75">
      <c r="A15" s="497" t="s">
        <v>477</v>
      </c>
      <c r="B15" s="546" t="s">
        <v>478</v>
      </c>
      <c r="C15" s="546"/>
      <c r="D15" s="546"/>
      <c r="E15" s="498"/>
      <c r="F15" s="498">
        <v>317590</v>
      </c>
    </row>
    <row r="16" spans="1:6" ht="12.75">
      <c r="A16" s="497" t="s">
        <v>479</v>
      </c>
      <c r="B16" s="546" t="s">
        <v>480</v>
      </c>
      <c r="C16" s="546"/>
      <c r="D16" s="546"/>
      <c r="E16" s="498"/>
      <c r="F16" s="498">
        <v>236822.5</v>
      </c>
    </row>
    <row r="17" spans="1:6" ht="12.75">
      <c r="A17" s="497" t="s">
        <v>481</v>
      </c>
      <c r="B17" s="547" t="s">
        <v>482</v>
      </c>
      <c r="C17" s="547"/>
      <c r="D17" s="547"/>
      <c r="E17" s="498"/>
      <c r="F17" s="498">
        <v>30640</v>
      </c>
    </row>
    <row r="18" spans="1:6" ht="12.75">
      <c r="A18" s="497" t="s">
        <v>483</v>
      </c>
      <c r="B18" s="547" t="s">
        <v>484</v>
      </c>
      <c r="C18" s="547"/>
      <c r="D18" s="547"/>
      <c r="E18" s="499"/>
      <c r="F18" s="499">
        <v>20000</v>
      </c>
    </row>
    <row r="19" spans="1:6" ht="12.75">
      <c r="A19" s="497" t="s">
        <v>485</v>
      </c>
      <c r="B19" s="547" t="s">
        <v>486</v>
      </c>
      <c r="C19" s="547"/>
      <c r="D19" s="547"/>
      <c r="E19" s="499"/>
      <c r="F19" s="499">
        <v>372000</v>
      </c>
    </row>
    <row r="20" spans="1:6" ht="12.75">
      <c r="A20" s="497" t="s">
        <v>487</v>
      </c>
      <c r="B20" s="547" t="s">
        <v>488</v>
      </c>
      <c r="C20" s="547"/>
      <c r="D20" s="547"/>
      <c r="E20" s="499"/>
      <c r="F20" s="499">
        <v>20000</v>
      </c>
    </row>
    <row r="21" spans="1:6" ht="12.75">
      <c r="A21" s="500" t="s">
        <v>489</v>
      </c>
      <c r="B21" s="548" t="s">
        <v>490</v>
      </c>
      <c r="C21" s="548"/>
      <c r="D21" s="548"/>
      <c r="E21" s="499"/>
      <c r="F21" s="499">
        <v>35200</v>
      </c>
    </row>
    <row r="23" spans="4:5" ht="12.75">
      <c r="D23" s="260"/>
      <c r="E23" t="s">
        <v>288</v>
      </c>
    </row>
    <row r="25" ht="12.75">
      <c r="E25" t="s">
        <v>289</v>
      </c>
    </row>
    <row r="27" ht="12.75">
      <c r="E27" s="484"/>
    </row>
  </sheetData>
  <mergeCells count="16">
    <mergeCell ref="B18:D18"/>
    <mergeCell ref="B19:D19"/>
    <mergeCell ref="B20:D20"/>
    <mergeCell ref="B21:D21"/>
    <mergeCell ref="B14:D14"/>
    <mergeCell ref="B15:D15"/>
    <mergeCell ref="B16:D16"/>
    <mergeCell ref="B17:D17"/>
    <mergeCell ref="B10:D10"/>
    <mergeCell ref="B11:D11"/>
    <mergeCell ref="B12:D12"/>
    <mergeCell ref="B13:D13"/>
    <mergeCell ref="A2:F2"/>
    <mergeCell ref="B7:D7"/>
    <mergeCell ref="B8:D8"/>
    <mergeCell ref="B9:D9"/>
  </mergeCells>
  <printOptions/>
  <pageMargins left="0.5513888888888889" right="0.3541666666666667" top="0.7875" bottom="0.9263888888888889" header="0.5118055555555555" footer="0.7875"/>
  <pageSetup horizontalDpi="300" verticalDpi="300" orientation="portrait" paperSize="9"/>
  <headerFooter alignWithMargins="0"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J10" sqref="J10"/>
    </sheetView>
  </sheetViews>
  <sheetFormatPr defaultColWidth="9.140625" defaultRowHeight="12.75"/>
  <cols>
    <col min="7" max="7" width="13.421875" style="501" customWidth="1"/>
  </cols>
  <sheetData>
    <row r="1" spans="1:9" ht="12.75">
      <c r="A1" s="507" t="s">
        <v>491</v>
      </c>
      <c r="B1" s="507"/>
      <c r="C1" s="507"/>
      <c r="D1" s="507"/>
      <c r="E1" s="507"/>
      <c r="F1" s="507"/>
      <c r="G1" s="507"/>
      <c r="H1" s="507"/>
      <c r="I1" s="507"/>
    </row>
    <row r="2" spans="1:9" ht="12.75">
      <c r="A2" s="507" t="s">
        <v>242</v>
      </c>
      <c r="B2" s="507"/>
      <c r="C2" s="507"/>
      <c r="D2" s="507"/>
      <c r="E2" s="507"/>
      <c r="F2" s="507"/>
      <c r="G2" s="507"/>
      <c r="H2" s="507"/>
      <c r="I2" s="507"/>
    </row>
    <row r="3" spans="1:9" ht="12.75">
      <c r="A3" s="507" t="s">
        <v>243</v>
      </c>
      <c r="B3" s="507"/>
      <c r="C3" s="507"/>
      <c r="D3" s="507"/>
      <c r="E3" s="507"/>
      <c r="F3" s="507"/>
      <c r="G3" s="507"/>
      <c r="H3" s="507"/>
      <c r="I3" s="507"/>
    </row>
    <row r="4" spans="1:9" ht="18">
      <c r="A4" s="225" t="s">
        <v>244</v>
      </c>
      <c r="B4" s="225"/>
      <c r="C4" s="225"/>
      <c r="D4" s="225"/>
      <c r="E4" s="225"/>
      <c r="F4" s="223"/>
      <c r="G4" s="502"/>
      <c r="H4" s="223"/>
      <c r="I4" s="224"/>
    </row>
    <row r="6" spans="1:7" ht="12.75">
      <c r="A6" t="s">
        <v>492</v>
      </c>
      <c r="G6" s="501">
        <v>25054813</v>
      </c>
    </row>
    <row r="7" spans="1:7" ht="12.75">
      <c r="A7" t="s">
        <v>493</v>
      </c>
      <c r="G7" s="501">
        <v>87623</v>
      </c>
    </row>
    <row r="8" spans="1:7" ht="12.75">
      <c r="A8" s="118" t="s">
        <v>494</v>
      </c>
      <c r="G8" s="503">
        <f>SUM(G6:G7)</f>
        <v>25142436</v>
      </c>
    </row>
    <row r="9" spans="1:7" ht="12.75">
      <c r="A9" t="s">
        <v>495</v>
      </c>
      <c r="G9" s="501">
        <v>27746858</v>
      </c>
    </row>
    <row r="10" spans="1:7" ht="12.75">
      <c r="A10" t="s">
        <v>493</v>
      </c>
      <c r="G10" s="501">
        <v>87623</v>
      </c>
    </row>
    <row r="11" spans="1:7" s="118" customFormat="1" ht="12.75">
      <c r="A11" s="118" t="s">
        <v>494</v>
      </c>
      <c r="G11" s="503">
        <f>SUM(G9:G10)</f>
        <v>27834481</v>
      </c>
    </row>
    <row r="12" ht="12.75">
      <c r="A12" t="s">
        <v>496</v>
      </c>
    </row>
    <row r="13" spans="1:7" ht="12.75">
      <c r="A13" t="s">
        <v>497</v>
      </c>
      <c r="G13" s="501">
        <v>15000</v>
      </c>
    </row>
    <row r="14" spans="1:7" ht="12.75">
      <c r="A14" t="s">
        <v>498</v>
      </c>
      <c r="G14" s="501">
        <v>50000</v>
      </c>
    </row>
    <row r="15" spans="1:7" ht="12.75">
      <c r="A15" t="s">
        <v>499</v>
      </c>
      <c r="G15" s="501">
        <v>22623</v>
      </c>
    </row>
    <row r="16" spans="1:7" ht="12.75">
      <c r="A16" t="s">
        <v>500</v>
      </c>
      <c r="G16" s="501">
        <v>-35000</v>
      </c>
    </row>
    <row r="17" spans="1:7" ht="12.75">
      <c r="A17" t="s">
        <v>501</v>
      </c>
      <c r="G17" s="501">
        <v>-35000</v>
      </c>
    </row>
    <row r="18" ht="12.75">
      <c r="A18" t="s">
        <v>502</v>
      </c>
    </row>
    <row r="19" spans="1:7" ht="12.75">
      <c r="A19" t="s">
        <v>503</v>
      </c>
      <c r="G19" s="501">
        <v>30000</v>
      </c>
    </row>
    <row r="20" spans="1:7" ht="12.75">
      <c r="A20" t="s">
        <v>504</v>
      </c>
      <c r="G20" s="501">
        <v>30000</v>
      </c>
    </row>
    <row r="21" ht="12.75">
      <c r="A21" t="s">
        <v>505</v>
      </c>
    </row>
    <row r="22" spans="1:7" ht="12.75">
      <c r="A22" t="s">
        <v>506</v>
      </c>
      <c r="G22" s="501">
        <v>10000</v>
      </c>
    </row>
    <row r="23" spans="1:7" ht="12.75">
      <c r="A23" s="118" t="s">
        <v>336</v>
      </c>
      <c r="B23" s="118"/>
      <c r="C23" s="118"/>
      <c r="D23" s="118"/>
      <c r="E23" s="118"/>
      <c r="F23" s="118"/>
      <c r="G23" s="503">
        <f>SUM(G13:G22)</f>
        <v>87623</v>
      </c>
    </row>
    <row r="25" spans="7:8" ht="12.75">
      <c r="G25" s="246" t="s">
        <v>288</v>
      </c>
      <c r="H25" s="246"/>
    </row>
    <row r="26" spans="7:8" ht="12.75">
      <c r="G26" s="246"/>
      <c r="H26" s="246"/>
    </row>
    <row r="27" spans="7:8" ht="12.75">
      <c r="G27" s="246" t="s">
        <v>289</v>
      </c>
      <c r="H27" s="246"/>
    </row>
  </sheetData>
  <mergeCells count="3">
    <mergeCell ref="A1:I1"/>
    <mergeCell ref="A2:I2"/>
    <mergeCell ref="A3:I3"/>
  </mergeCells>
  <printOptions/>
  <pageMargins left="0.7479166666666667" right="0.7479166666666667" top="0.9840277777777777" bottom="1.1506944444444445" header="0.5118055555555555" footer="0.9840277777777777"/>
  <pageSetup horizontalDpi="300" verticalDpi="300" orientation="portrait" paperSize="9"/>
  <headerFooter alignWithMargins="0"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10.57421875" style="223" customWidth="1"/>
    <col min="2" max="2" width="8.421875" style="223" customWidth="1"/>
    <col min="3" max="4" width="9.00390625" style="223" customWidth="1"/>
    <col min="5" max="5" width="12.00390625" style="223" customWidth="1"/>
    <col min="6" max="6" width="16.00390625" style="223" customWidth="1"/>
    <col min="7" max="7" width="10.28125" style="223" customWidth="1"/>
    <col min="8" max="8" width="6.421875" style="223" customWidth="1"/>
    <col min="9" max="9" width="13.00390625" style="224" customWidth="1"/>
    <col min="10" max="16384" width="11.57421875" style="0" customWidth="1"/>
  </cols>
  <sheetData>
    <row r="1" spans="1:9" ht="12.75">
      <c r="A1" s="507" t="s">
        <v>241</v>
      </c>
      <c r="B1" s="507"/>
      <c r="C1" s="507"/>
      <c r="D1" s="507"/>
      <c r="E1" s="507"/>
      <c r="F1" s="507"/>
      <c r="G1" s="507"/>
      <c r="H1" s="507"/>
      <c r="I1" s="507"/>
    </row>
    <row r="2" spans="1:9" ht="12.75">
      <c r="A2" s="507" t="s">
        <v>242</v>
      </c>
      <c r="B2" s="507"/>
      <c r="C2" s="507"/>
      <c r="D2" s="507"/>
      <c r="E2" s="507"/>
      <c r="F2" s="507"/>
      <c r="G2" s="507"/>
      <c r="H2" s="507"/>
      <c r="I2" s="507"/>
    </row>
    <row r="3" spans="1:9" ht="12.75">
      <c r="A3" s="507" t="s">
        <v>243</v>
      </c>
      <c r="B3" s="507"/>
      <c r="C3" s="507"/>
      <c r="D3" s="507"/>
      <c r="E3" s="507"/>
      <c r="F3" s="507"/>
      <c r="G3" s="507"/>
      <c r="H3" s="507"/>
      <c r="I3" s="507"/>
    </row>
    <row r="4" spans="1:7" ht="18">
      <c r="A4" s="225" t="s">
        <v>244</v>
      </c>
      <c r="B4" s="225"/>
      <c r="C4" s="225"/>
      <c r="D4" s="225"/>
      <c r="E4" s="225"/>
      <c r="G4" s="226"/>
    </row>
    <row r="5" spans="1:3" ht="15.75">
      <c r="A5" s="227" t="s">
        <v>245</v>
      </c>
      <c r="B5" s="227"/>
      <c r="C5" s="228"/>
    </row>
    <row r="6" spans="1:9" ht="12.75">
      <c r="A6" s="229" t="s">
        <v>246</v>
      </c>
      <c r="B6" s="230"/>
      <c r="C6" s="230"/>
      <c r="D6" s="230"/>
      <c r="E6" s="230"/>
      <c r="F6" s="230"/>
      <c r="G6" s="230"/>
      <c r="H6" s="230"/>
      <c r="I6" s="231"/>
    </row>
    <row r="7" spans="1:9" ht="12.75">
      <c r="A7" s="229" t="s">
        <v>247</v>
      </c>
      <c r="B7" s="230"/>
      <c r="C7" s="230"/>
      <c r="D7" s="230"/>
      <c r="E7" s="230"/>
      <c r="F7" s="230"/>
      <c r="G7" s="230"/>
      <c r="H7" s="230"/>
      <c r="I7" s="231"/>
    </row>
    <row r="8" spans="1:9" ht="12.75">
      <c r="A8" s="229" t="s">
        <v>248</v>
      </c>
      <c r="B8" s="230"/>
      <c r="C8" s="230"/>
      <c r="D8" s="230"/>
      <c r="E8" s="230"/>
      <c r="F8" s="230"/>
      <c r="G8" s="230"/>
      <c r="H8" s="230"/>
      <c r="I8" s="231"/>
    </row>
    <row r="9" spans="1:9" ht="12.75">
      <c r="A9" s="232" t="s">
        <v>249</v>
      </c>
      <c r="B9" s="230"/>
      <c r="C9" s="230"/>
      <c r="D9" s="230"/>
      <c r="E9" s="230"/>
      <c r="F9" s="230"/>
      <c r="G9" s="230"/>
      <c r="H9" s="230"/>
      <c r="I9" s="231"/>
    </row>
    <row r="10" spans="1:5" ht="18">
      <c r="A10" s="227" t="s">
        <v>250</v>
      </c>
      <c r="B10" s="233"/>
      <c r="C10" s="233"/>
      <c r="D10" s="233"/>
      <c r="E10" s="233"/>
    </row>
    <row r="11" spans="1:9" ht="12.75">
      <c r="A11" s="507" t="s">
        <v>251</v>
      </c>
      <c r="B11" s="507"/>
      <c r="C11" s="507"/>
      <c r="D11" s="507"/>
      <c r="E11" s="507"/>
      <c r="F11" s="507"/>
      <c r="G11" s="507"/>
      <c r="H11" s="507"/>
      <c r="I11" s="507"/>
    </row>
    <row r="12" spans="1:9" ht="12.75">
      <c r="A12" s="234" t="s">
        <v>252</v>
      </c>
      <c r="B12" s="234"/>
      <c r="C12" s="234"/>
      <c r="D12" s="234"/>
      <c r="E12" s="234"/>
      <c r="F12" s="234"/>
      <c r="G12" s="234"/>
      <c r="H12" s="234"/>
      <c r="I12" s="235"/>
    </row>
    <row r="13" spans="1:9" ht="12.75">
      <c r="A13" s="234" t="s">
        <v>253</v>
      </c>
      <c r="B13" s="234"/>
      <c r="C13" s="234"/>
      <c r="D13" s="234"/>
      <c r="E13" s="234"/>
      <c r="F13" s="234"/>
      <c r="G13" s="234"/>
      <c r="H13" s="234"/>
      <c r="I13" s="235"/>
    </row>
    <row r="14" spans="1:9" ht="12.75">
      <c r="A14" s="236" t="s">
        <v>254</v>
      </c>
      <c r="B14" s="234"/>
      <c r="C14" s="234"/>
      <c r="D14" s="234"/>
      <c r="E14" s="234"/>
      <c r="F14" s="234"/>
      <c r="G14" s="234"/>
      <c r="H14" s="234"/>
      <c r="I14" s="235"/>
    </row>
    <row r="15" spans="1:9" ht="12.75">
      <c r="A15" s="236" t="s">
        <v>255</v>
      </c>
      <c r="B15" s="234"/>
      <c r="C15" s="234"/>
      <c r="D15" s="234"/>
      <c r="E15" s="234"/>
      <c r="F15" s="234"/>
      <c r="G15" s="234"/>
      <c r="H15" s="234"/>
      <c r="I15" s="235"/>
    </row>
    <row r="16" spans="1:9" ht="12.75">
      <c r="A16" s="236" t="s">
        <v>256</v>
      </c>
      <c r="B16" s="234"/>
      <c r="C16" s="234"/>
      <c r="D16" s="234"/>
      <c r="E16" s="234"/>
      <c r="F16" s="234"/>
      <c r="G16" s="234"/>
      <c r="H16" s="234"/>
      <c r="I16" s="235"/>
    </row>
    <row r="17" spans="1:9" ht="12.75">
      <c r="A17" s="236" t="s">
        <v>257</v>
      </c>
      <c r="B17" s="234"/>
      <c r="C17" s="234"/>
      <c r="D17" s="234"/>
      <c r="E17" s="234"/>
      <c r="F17" s="234"/>
      <c r="G17" s="234"/>
      <c r="H17" s="234"/>
      <c r="I17" s="235"/>
    </row>
    <row r="18" spans="1:9" ht="12.75">
      <c r="A18" s="236" t="s">
        <v>258</v>
      </c>
      <c r="B18" s="234"/>
      <c r="C18" s="234"/>
      <c r="D18" s="234"/>
      <c r="E18" s="234"/>
      <c r="F18" s="234"/>
      <c r="G18" s="234"/>
      <c r="H18" s="234"/>
      <c r="I18" s="235"/>
    </row>
    <row r="19" spans="1:9" ht="12.75">
      <c r="A19" s="236" t="s">
        <v>259</v>
      </c>
      <c r="B19" s="234"/>
      <c r="C19" s="234"/>
      <c r="D19" s="234"/>
      <c r="E19" s="234"/>
      <c r="F19" s="234"/>
      <c r="G19" s="234"/>
      <c r="H19" s="234"/>
      <c r="I19" s="235"/>
    </row>
    <row r="20" spans="1:9" ht="12.75">
      <c r="A20" s="236" t="s">
        <v>260</v>
      </c>
      <c r="B20" s="234"/>
      <c r="C20" s="234"/>
      <c r="D20" s="234"/>
      <c r="E20" s="234"/>
      <c r="F20" s="234"/>
      <c r="G20" s="234"/>
      <c r="H20" s="234"/>
      <c r="I20" s="235"/>
    </row>
    <row r="21" spans="1:9" ht="12.75">
      <c r="A21" s="236" t="s">
        <v>507</v>
      </c>
      <c r="B21" s="234"/>
      <c r="C21" s="234"/>
      <c r="D21" s="234"/>
      <c r="E21" s="234"/>
      <c r="F21" s="234"/>
      <c r="G21" s="234"/>
      <c r="H21" s="234"/>
      <c r="I21" s="235"/>
    </row>
    <row r="22" spans="1:9" ht="12.75">
      <c r="A22" s="236" t="s">
        <v>261</v>
      </c>
      <c r="B22" s="234"/>
      <c r="C22" s="234"/>
      <c r="D22" s="234"/>
      <c r="E22" s="234"/>
      <c r="F22" s="234"/>
      <c r="G22" s="234"/>
      <c r="H22" s="234"/>
      <c r="I22" s="235"/>
    </row>
    <row r="23" spans="1:9" ht="12.75">
      <c r="A23" s="237" t="s">
        <v>262</v>
      </c>
      <c r="B23" s="234"/>
      <c r="C23" s="234"/>
      <c r="D23" s="234"/>
      <c r="E23" s="234"/>
      <c r="F23" s="234"/>
      <c r="G23" s="234"/>
      <c r="H23" s="234"/>
      <c r="I23" s="235"/>
    </row>
    <row r="24" spans="1:9" ht="12.75">
      <c r="A24" s="507" t="s">
        <v>263</v>
      </c>
      <c r="B24" s="507"/>
      <c r="C24" s="507"/>
      <c r="D24" s="507"/>
      <c r="E24" s="507"/>
      <c r="F24" s="507"/>
      <c r="G24" s="507"/>
      <c r="H24" s="507"/>
      <c r="I24" s="507"/>
    </row>
    <row r="25" spans="1:9" s="122" customFormat="1" ht="12.75">
      <c r="A25" s="238" t="s">
        <v>264</v>
      </c>
      <c r="B25" s="239"/>
      <c r="C25" s="239"/>
      <c r="D25" s="239"/>
      <c r="E25" s="239"/>
      <c r="F25" s="239"/>
      <c r="G25" s="239"/>
      <c r="H25" s="239"/>
      <c r="I25" s="240"/>
    </row>
    <row r="26" spans="1:9" s="122" customFormat="1" ht="12.75">
      <c r="A26" s="238" t="s">
        <v>265</v>
      </c>
      <c r="B26" s="239"/>
      <c r="C26" s="239"/>
      <c r="D26" s="239"/>
      <c r="E26" s="239"/>
      <c r="F26" s="239"/>
      <c r="G26" s="239"/>
      <c r="H26" s="239"/>
      <c r="I26" s="241">
        <v>25142436</v>
      </c>
    </row>
    <row r="27" spans="1:9" s="122" customFormat="1" ht="12.75">
      <c r="A27" s="238" t="s">
        <v>266</v>
      </c>
      <c r="B27" s="239"/>
      <c r="C27" s="239"/>
      <c r="D27" s="239"/>
      <c r="E27" s="239"/>
      <c r="F27" s="239"/>
      <c r="G27" s="239"/>
      <c r="H27" s="239"/>
      <c r="I27" s="240"/>
    </row>
    <row r="28" spans="1:9" s="122" customFormat="1" ht="12.75">
      <c r="A28" s="238" t="s">
        <v>267</v>
      </c>
      <c r="B28" s="239"/>
      <c r="C28" s="239"/>
      <c r="D28" s="239"/>
      <c r="E28" s="239"/>
      <c r="F28" s="239"/>
      <c r="G28" s="239"/>
      <c r="H28" s="239"/>
      <c r="I28" s="242">
        <v>23247936</v>
      </c>
    </row>
    <row r="29" spans="1:9" s="122" customFormat="1" ht="12.75">
      <c r="A29" s="238" t="s">
        <v>268</v>
      </c>
      <c r="B29" s="239"/>
      <c r="C29" s="239"/>
      <c r="D29" s="239"/>
      <c r="E29" s="239"/>
      <c r="F29" s="239"/>
      <c r="G29" s="239"/>
      <c r="H29" s="239"/>
      <c r="I29" s="242">
        <v>1894500</v>
      </c>
    </row>
    <row r="30" spans="1:9" s="122" customFormat="1" ht="12.75">
      <c r="A30" s="243" t="s">
        <v>269</v>
      </c>
      <c r="B30" s="239"/>
      <c r="C30" s="239"/>
      <c r="D30" s="239"/>
      <c r="E30" s="239"/>
      <c r="F30" s="239"/>
      <c r="G30" s="239"/>
      <c r="H30" s="239"/>
      <c r="I30" s="240"/>
    </row>
    <row r="31" spans="1:9" s="122" customFormat="1" ht="12.75">
      <c r="A31" s="238" t="s">
        <v>270</v>
      </c>
      <c r="B31" s="244"/>
      <c r="C31" s="244"/>
      <c r="D31" s="244"/>
      <c r="E31" s="244"/>
      <c r="F31" s="244"/>
      <c r="G31" s="244"/>
      <c r="H31" s="244"/>
      <c r="I31" s="245"/>
    </row>
    <row r="32" spans="1:9" s="122" customFormat="1" ht="12.75">
      <c r="A32" s="508" t="s">
        <v>265</v>
      </c>
      <c r="B32" s="508"/>
      <c r="C32" s="239"/>
      <c r="D32" s="239"/>
      <c r="E32" s="239"/>
      <c r="F32" s="239"/>
      <c r="G32" s="239"/>
      <c r="H32" s="239"/>
      <c r="I32" s="241">
        <v>27834481</v>
      </c>
    </row>
    <row r="33" spans="1:9" s="122" customFormat="1" ht="12.75">
      <c r="A33" s="243" t="s">
        <v>271</v>
      </c>
      <c r="B33" s="246"/>
      <c r="C33" s="239"/>
      <c r="D33" s="239"/>
      <c r="E33" s="239"/>
      <c r="F33" s="239"/>
      <c r="G33" s="239"/>
      <c r="H33" s="239"/>
      <c r="I33" s="241"/>
    </row>
    <row r="34" spans="1:9" s="122" customFormat="1" ht="12.75">
      <c r="A34" s="238" t="s">
        <v>272</v>
      </c>
      <c r="B34" s="239"/>
      <c r="C34" s="239"/>
      <c r="D34" s="239"/>
      <c r="E34" s="239"/>
      <c r="F34" s="239"/>
      <c r="G34" s="239"/>
      <c r="H34" s="239"/>
      <c r="I34" s="240"/>
    </row>
    <row r="35" spans="1:9" s="122" customFormat="1" ht="12.75">
      <c r="A35" s="508" t="s">
        <v>265</v>
      </c>
      <c r="B35" s="508"/>
      <c r="C35" s="239"/>
      <c r="D35" s="239"/>
      <c r="E35" s="239"/>
      <c r="F35" s="239"/>
      <c r="G35" s="239"/>
      <c r="H35" s="239"/>
      <c r="I35" s="242">
        <v>21898481</v>
      </c>
    </row>
    <row r="36" spans="1:9" s="122" customFormat="1" ht="12.75">
      <c r="A36" s="238" t="s">
        <v>273</v>
      </c>
      <c r="B36" s="238"/>
      <c r="C36" s="239"/>
      <c r="D36" s="239"/>
      <c r="E36" s="239"/>
      <c r="F36" s="239"/>
      <c r="G36" s="239"/>
      <c r="H36" s="239"/>
      <c r="I36" s="242"/>
    </row>
    <row r="37" spans="1:9" s="122" customFormat="1" ht="12.75">
      <c r="A37" s="238" t="s">
        <v>265</v>
      </c>
      <c r="B37" s="238"/>
      <c r="C37" s="239"/>
      <c r="D37" s="239"/>
      <c r="E37" s="239"/>
      <c r="F37" s="239"/>
      <c r="G37" s="239"/>
      <c r="H37" s="239"/>
      <c r="I37" s="242">
        <v>802337</v>
      </c>
    </row>
    <row r="38" spans="1:9" s="122" customFormat="1" ht="12.75">
      <c r="A38" s="243" t="s">
        <v>274</v>
      </c>
      <c r="B38" s="238"/>
      <c r="C38" s="239"/>
      <c r="D38" s="239"/>
      <c r="E38" s="239"/>
      <c r="F38" s="239"/>
      <c r="G38" s="239"/>
      <c r="H38" s="239"/>
      <c r="I38" s="242"/>
    </row>
    <row r="39" spans="1:9" s="122" customFormat="1" ht="12.75">
      <c r="A39" s="238" t="s">
        <v>275</v>
      </c>
      <c r="B39" s="239"/>
      <c r="C39" s="239"/>
      <c r="D39" s="239"/>
      <c r="E39" s="239"/>
      <c r="F39" s="239"/>
      <c r="G39" s="239"/>
      <c r="H39" s="239"/>
      <c r="I39" s="240"/>
    </row>
    <row r="40" spans="1:9" s="122" customFormat="1" ht="12.75">
      <c r="A40" s="508" t="s">
        <v>265</v>
      </c>
      <c r="B40" s="508"/>
      <c r="C40" s="239"/>
      <c r="D40" s="239"/>
      <c r="E40" s="239"/>
      <c r="F40" s="239"/>
      <c r="G40" s="239"/>
      <c r="H40" s="239"/>
      <c r="I40" s="242">
        <v>5936000</v>
      </c>
    </row>
    <row r="41" spans="1:9" s="122" customFormat="1" ht="12.75">
      <c r="A41" s="509" t="s">
        <v>276</v>
      </c>
      <c r="B41" s="509"/>
      <c r="C41" s="509"/>
      <c r="D41" s="239"/>
      <c r="E41" s="239"/>
      <c r="F41" s="239"/>
      <c r="G41" s="239"/>
      <c r="H41" s="239"/>
      <c r="I41" s="242"/>
    </row>
    <row r="42" spans="1:9" s="122" customFormat="1" ht="12.75">
      <c r="A42" s="510" t="s">
        <v>277</v>
      </c>
      <c r="B42" s="510"/>
      <c r="C42" s="510"/>
      <c r="D42" s="510"/>
      <c r="E42" s="510"/>
      <c r="F42" s="510"/>
      <c r="G42" s="510"/>
      <c r="H42" s="510"/>
      <c r="I42" s="510"/>
    </row>
    <row r="43" spans="1:256" s="249" customFormat="1" ht="12.75">
      <c r="A43" s="238" t="s">
        <v>278</v>
      </c>
      <c r="B43" s="247"/>
      <c r="C43" s="247"/>
      <c r="D43" s="247"/>
      <c r="E43" s="247"/>
      <c r="F43" s="247"/>
      <c r="G43" s="247"/>
      <c r="H43" s="247"/>
      <c r="I43" s="248"/>
      <c r="IV43" s="122"/>
    </row>
    <row r="44" spans="1:9" s="122" customFormat="1" ht="12.75">
      <c r="A44" s="250" t="s">
        <v>279</v>
      </c>
      <c r="B44" s="250"/>
      <c r="C44" s="250"/>
      <c r="D44" s="250"/>
      <c r="E44" s="250"/>
      <c r="F44" s="250"/>
      <c r="G44" s="250"/>
      <c r="H44" s="250"/>
      <c r="I44" s="251"/>
    </row>
    <row r="45" spans="1:9" s="122" customFormat="1" ht="12.75">
      <c r="A45" s="250" t="s">
        <v>280</v>
      </c>
      <c r="B45" s="250"/>
      <c r="C45" s="250"/>
      <c r="D45" s="250"/>
      <c r="E45" s="250"/>
      <c r="F45" s="250"/>
      <c r="G45" s="250"/>
      <c r="H45" s="250"/>
      <c r="I45" s="251"/>
    </row>
    <row r="46" spans="1:9" s="122" customFormat="1" ht="12.75">
      <c r="A46" s="250" t="s">
        <v>281</v>
      </c>
      <c r="B46" s="252"/>
      <c r="C46" s="252"/>
      <c r="D46" s="252"/>
      <c r="E46" s="252"/>
      <c r="F46" s="252"/>
      <c r="G46" s="252"/>
      <c r="H46" s="252"/>
      <c r="I46" s="253"/>
    </row>
    <row r="47" spans="1:9" s="122" customFormat="1" ht="12.75">
      <c r="A47" s="250" t="s">
        <v>282</v>
      </c>
      <c r="B47" s="252"/>
      <c r="C47" s="252"/>
      <c r="D47" s="252"/>
      <c r="E47" s="252"/>
      <c r="F47" s="252"/>
      <c r="G47" s="252"/>
      <c r="H47" s="252"/>
      <c r="I47" s="253"/>
    </row>
    <row r="48" spans="1:9" s="122" customFormat="1" ht="12.75">
      <c r="A48" s="511" t="s">
        <v>283</v>
      </c>
      <c r="B48" s="511"/>
      <c r="C48" s="511"/>
      <c r="D48" s="511"/>
      <c r="E48" s="511"/>
      <c r="F48" s="511"/>
      <c r="G48" s="511"/>
      <c r="H48" s="511"/>
      <c r="I48" s="511"/>
    </row>
    <row r="49" spans="1:9" s="122" customFormat="1" ht="12.75">
      <c r="A49" s="252" t="s">
        <v>284</v>
      </c>
      <c r="B49" s="252"/>
      <c r="C49" s="252"/>
      <c r="D49" s="252"/>
      <c r="E49" s="252"/>
      <c r="F49" s="254"/>
      <c r="G49" s="254"/>
      <c r="H49" s="254"/>
      <c r="I49" s="255"/>
    </row>
    <row r="50" spans="1:9" s="122" customFormat="1" ht="12.75">
      <c r="A50" s="252"/>
      <c r="B50" s="252"/>
      <c r="C50" s="252"/>
      <c r="D50" s="252"/>
      <c r="E50" s="252"/>
      <c r="F50" s="254"/>
      <c r="G50" s="254"/>
      <c r="H50" s="254"/>
      <c r="I50" s="255"/>
    </row>
    <row r="51" spans="1:9" s="122" customFormat="1" ht="12.75">
      <c r="A51" s="510" t="s">
        <v>285</v>
      </c>
      <c r="B51" s="510"/>
      <c r="C51" s="510"/>
      <c r="D51" s="510"/>
      <c r="E51" s="510"/>
      <c r="F51" s="510"/>
      <c r="G51" s="510"/>
      <c r="H51" s="510"/>
      <c r="I51" s="510"/>
    </row>
    <row r="52" spans="1:9" s="122" customFormat="1" ht="12.75">
      <c r="A52" s="252" t="s">
        <v>286</v>
      </c>
      <c r="B52" s="252"/>
      <c r="C52" s="252"/>
      <c r="D52" s="252"/>
      <c r="E52" s="252"/>
      <c r="F52" s="252"/>
      <c r="G52" s="252"/>
      <c r="H52" s="252"/>
      <c r="I52" s="253"/>
    </row>
    <row r="53" spans="1:9" s="122" customFormat="1" ht="12.75">
      <c r="A53" s="246" t="s">
        <v>287</v>
      </c>
      <c r="B53" s="252"/>
      <c r="C53" s="252"/>
      <c r="D53" s="252"/>
      <c r="E53" s="252"/>
      <c r="F53" s="252"/>
      <c r="G53" s="252"/>
      <c r="H53" s="252"/>
      <c r="I53" s="253"/>
    </row>
    <row r="54" spans="1:9" s="122" customFormat="1" ht="12.75">
      <c r="A54" s="246"/>
      <c r="B54" s="252"/>
      <c r="C54" s="252"/>
      <c r="D54" s="252"/>
      <c r="E54" s="252"/>
      <c r="F54" s="252"/>
      <c r="G54" s="252"/>
      <c r="H54" s="252"/>
      <c r="I54" s="253"/>
    </row>
    <row r="55" spans="1:9" s="122" customFormat="1" ht="12.75">
      <c r="A55" s="252"/>
      <c r="B55" s="252"/>
      <c r="C55" s="252"/>
      <c r="D55" s="252"/>
      <c r="E55" s="252"/>
      <c r="F55" s="246" t="s">
        <v>288</v>
      </c>
      <c r="G55" s="246"/>
      <c r="H55" s="246"/>
      <c r="I55" s="253"/>
    </row>
    <row r="56" spans="1:9" s="122" customFormat="1" ht="12.75">
      <c r="A56" s="252"/>
      <c r="B56" s="252"/>
      <c r="C56" s="252"/>
      <c r="D56" s="252"/>
      <c r="E56" s="252"/>
      <c r="F56" s="246"/>
      <c r="G56" s="246"/>
      <c r="H56" s="246"/>
      <c r="I56" s="253"/>
    </row>
    <row r="57" spans="1:9" s="122" customFormat="1" ht="12.75">
      <c r="A57" s="252"/>
      <c r="B57" s="252"/>
      <c r="C57" s="252"/>
      <c r="D57" s="252"/>
      <c r="E57" s="252"/>
      <c r="F57" s="246" t="s">
        <v>289</v>
      </c>
      <c r="G57" s="246"/>
      <c r="H57" s="246"/>
      <c r="I57" s="253"/>
    </row>
    <row r="58" spans="1:9" ht="12.75">
      <c r="A58" s="230"/>
      <c r="B58" s="230"/>
      <c r="C58" s="230"/>
      <c r="D58" s="230"/>
      <c r="E58" s="230"/>
      <c r="F58" s="256"/>
      <c r="G58" s="256"/>
      <c r="H58" s="256"/>
      <c r="I58" s="231"/>
    </row>
    <row r="59" spans="1:12" ht="12.75">
      <c r="A59" s="230"/>
      <c r="B59" s="230"/>
      <c r="C59" s="230"/>
      <c r="D59" s="230"/>
      <c r="E59" s="230"/>
      <c r="F59" s="230"/>
      <c r="G59" s="230"/>
      <c r="H59" s="230"/>
      <c r="I59" s="231"/>
      <c r="L59" t="s">
        <v>290</v>
      </c>
    </row>
    <row r="60" spans="1:9" ht="12.75">
      <c r="A60" s="230"/>
      <c r="B60" s="230"/>
      <c r="C60" s="230"/>
      <c r="D60" s="230"/>
      <c r="E60" s="230"/>
      <c r="F60" s="230"/>
      <c r="G60" s="230"/>
      <c r="H60" s="230"/>
      <c r="I60" s="231"/>
    </row>
    <row r="61" spans="1:9" ht="12.75">
      <c r="A61" s="230"/>
      <c r="B61" s="230"/>
      <c r="C61" s="230"/>
      <c r="D61" s="230"/>
      <c r="E61" s="230"/>
      <c r="F61" s="230"/>
      <c r="G61" s="230"/>
      <c r="H61" s="230"/>
      <c r="I61" s="231"/>
    </row>
    <row r="62" spans="1:9" ht="12.75">
      <c r="A62" s="230"/>
      <c r="B62" s="230"/>
      <c r="C62" s="230"/>
      <c r="D62" s="230"/>
      <c r="E62" s="230"/>
      <c r="F62" s="230"/>
      <c r="G62" s="230"/>
      <c r="H62" s="230"/>
      <c r="I62" s="231"/>
    </row>
    <row r="63" spans="1:9" ht="12.75">
      <c r="A63" s="230"/>
      <c r="B63" s="230"/>
      <c r="C63" s="230"/>
      <c r="D63" s="230"/>
      <c r="E63" s="230"/>
      <c r="F63" s="230"/>
      <c r="G63" s="230"/>
      <c r="H63" s="230"/>
      <c r="I63" s="231"/>
    </row>
    <row r="64" spans="1:9" ht="12.75">
      <c r="A64" s="230"/>
      <c r="B64" s="230"/>
      <c r="C64" s="230"/>
      <c r="D64" s="230"/>
      <c r="E64" s="230"/>
      <c r="F64" s="230"/>
      <c r="G64" s="230"/>
      <c r="H64" s="230"/>
      <c r="I64" s="231"/>
    </row>
    <row r="65" spans="1:9" ht="12.75">
      <c r="A65" s="230"/>
      <c r="B65" s="230"/>
      <c r="C65" s="230"/>
      <c r="D65" s="230"/>
      <c r="E65" s="230"/>
      <c r="F65" s="230"/>
      <c r="G65" s="230"/>
      <c r="H65" s="230"/>
      <c r="I65" s="231"/>
    </row>
    <row r="66" spans="1:9" ht="12.75">
      <c r="A66" s="230"/>
      <c r="B66" s="230"/>
      <c r="C66" s="230"/>
      <c r="D66" s="230"/>
      <c r="E66" s="230"/>
      <c r="F66" s="230"/>
      <c r="G66" s="230"/>
      <c r="H66" s="230"/>
      <c r="I66" s="231"/>
    </row>
    <row r="67" spans="1:9" ht="12.75">
      <c r="A67" s="230"/>
      <c r="B67" s="230"/>
      <c r="C67" s="230"/>
      <c r="D67" s="230"/>
      <c r="E67" s="230"/>
      <c r="F67" s="230"/>
      <c r="G67" s="230"/>
      <c r="H67" s="230"/>
      <c r="I67" s="231"/>
    </row>
    <row r="68" spans="1:9" ht="12.75">
      <c r="A68" s="230"/>
      <c r="B68" s="230"/>
      <c r="C68" s="230"/>
      <c r="D68" s="230"/>
      <c r="E68" s="230"/>
      <c r="F68" s="230"/>
      <c r="G68" s="230"/>
      <c r="H68" s="230"/>
      <c r="I68" s="231"/>
    </row>
    <row r="69" spans="1:9" ht="12.75">
      <c r="A69" s="230"/>
      <c r="B69" s="230"/>
      <c r="C69" s="230"/>
      <c r="D69" s="230"/>
      <c r="E69" s="230"/>
      <c r="F69" s="230"/>
      <c r="G69" s="230"/>
      <c r="H69" s="230"/>
      <c r="I69" s="231"/>
    </row>
  </sheetData>
  <mergeCells count="12">
    <mergeCell ref="A41:C41"/>
    <mergeCell ref="A42:I42"/>
    <mergeCell ref="A48:I48"/>
    <mergeCell ref="A51:I51"/>
    <mergeCell ref="A24:I24"/>
    <mergeCell ref="A32:B32"/>
    <mergeCell ref="A35:B35"/>
    <mergeCell ref="A40:B40"/>
    <mergeCell ref="A1:I1"/>
    <mergeCell ref="A2:I2"/>
    <mergeCell ref="A3:I3"/>
    <mergeCell ref="A11:I11"/>
  </mergeCells>
  <printOptions/>
  <pageMargins left="0.5513888888888889" right="0.3541666666666667" top="0.7875" bottom="0.9263888888888889" header="0.5118055555555555" footer="0.7875"/>
  <pageSetup horizontalDpi="300" verticalDpi="300" orientation="portrait" paperSize="9" scale="92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workbookViewId="0" topLeftCell="A131">
      <selection activeCell="G151" sqref="G151"/>
    </sheetView>
  </sheetViews>
  <sheetFormatPr defaultColWidth="9.140625" defaultRowHeight="12.75"/>
  <cols>
    <col min="1" max="1" width="6.28125" style="256" customWidth="1"/>
    <col min="2" max="2" width="6.7109375" style="256" customWidth="1"/>
    <col min="3" max="3" width="6.140625" style="256" customWidth="1"/>
    <col min="4" max="4" width="28.7109375" style="256" customWidth="1"/>
    <col min="5" max="5" width="10.8515625" style="256" customWidth="1"/>
    <col min="6" max="6" width="10.00390625" style="256" customWidth="1"/>
    <col min="7" max="8" width="10.8515625" style="256" customWidth="1"/>
    <col min="9" max="9" width="9.28125" style="256" customWidth="1"/>
  </cols>
  <sheetData>
    <row r="1" ht="12.75">
      <c r="A1" s="256" t="s">
        <v>291</v>
      </c>
    </row>
    <row r="2" ht="12.75">
      <c r="A2" s="256" t="s">
        <v>292</v>
      </c>
    </row>
    <row r="3" spans="1:9" ht="12.75">
      <c r="A3" s="257" t="s">
        <v>1</v>
      </c>
      <c r="B3" s="257" t="s">
        <v>2</v>
      </c>
      <c r="C3" s="257" t="s">
        <v>3</v>
      </c>
      <c r="D3" s="257" t="s">
        <v>4</v>
      </c>
      <c r="E3" s="257" t="s">
        <v>293</v>
      </c>
      <c r="F3" s="257" t="s">
        <v>294</v>
      </c>
      <c r="G3" s="257" t="s">
        <v>295</v>
      </c>
      <c r="H3" s="257" t="s">
        <v>296</v>
      </c>
      <c r="I3" s="257" t="s">
        <v>297</v>
      </c>
    </row>
    <row r="4" spans="1:9" ht="12.75">
      <c r="A4" s="257">
        <v>1</v>
      </c>
      <c r="B4" s="257">
        <v>2</v>
      </c>
      <c r="C4" s="257">
        <v>3</v>
      </c>
      <c r="D4" s="257">
        <v>4</v>
      </c>
      <c r="E4" s="257">
        <v>5</v>
      </c>
      <c r="F4" s="257">
        <v>6</v>
      </c>
      <c r="G4" s="257">
        <v>7</v>
      </c>
      <c r="H4" s="257">
        <v>8</v>
      </c>
      <c r="I4" s="257">
        <v>9</v>
      </c>
    </row>
    <row r="5" spans="1:9" ht="12.75">
      <c r="A5" s="257" t="s">
        <v>13</v>
      </c>
      <c r="B5" s="257"/>
      <c r="C5" s="257"/>
      <c r="D5" s="257"/>
      <c r="E5" s="258">
        <v>21818000</v>
      </c>
      <c r="F5" s="258">
        <v>1237787</v>
      </c>
      <c r="G5" s="258">
        <v>23055787</v>
      </c>
      <c r="H5" s="258">
        <v>13005978</v>
      </c>
      <c r="I5" s="257">
        <v>56.41</v>
      </c>
    </row>
    <row r="6" spans="1:9" ht="12.75">
      <c r="A6" s="257" t="s">
        <v>14</v>
      </c>
      <c r="B6" s="257"/>
      <c r="C6" s="257"/>
      <c r="D6" s="257"/>
      <c r="E6" s="258">
        <v>17677700</v>
      </c>
      <c r="F6" s="258">
        <v>1045839</v>
      </c>
      <c r="G6" s="258">
        <v>18723539</v>
      </c>
      <c r="H6" s="258">
        <v>10801417</v>
      </c>
      <c r="I6" s="257">
        <v>57.69</v>
      </c>
    </row>
    <row r="7" spans="1:9" ht="12.75">
      <c r="A7" s="257">
        <v>10</v>
      </c>
      <c r="B7" s="257"/>
      <c r="C7" s="257"/>
      <c r="D7" s="257" t="s">
        <v>16</v>
      </c>
      <c r="E7" s="259">
        <v>5100</v>
      </c>
      <c r="F7" s="257">
        <v>0</v>
      </c>
      <c r="G7" s="259">
        <v>5100</v>
      </c>
      <c r="H7" s="257">
        <v>0</v>
      </c>
      <c r="I7" s="257">
        <v>0</v>
      </c>
    </row>
    <row r="8" spans="1:9" ht="12.75">
      <c r="A8" s="257"/>
      <c r="B8" s="257">
        <v>1095</v>
      </c>
      <c r="C8" s="257"/>
      <c r="D8" s="257" t="s">
        <v>18</v>
      </c>
      <c r="E8" s="259">
        <v>5100</v>
      </c>
      <c r="F8" s="257">
        <v>0</v>
      </c>
      <c r="G8" s="259">
        <v>5100</v>
      </c>
      <c r="H8" s="257">
        <v>0</v>
      </c>
      <c r="I8" s="257">
        <v>0</v>
      </c>
    </row>
    <row r="9" spans="1:9" ht="12.75">
      <c r="A9" s="257"/>
      <c r="B9" s="257"/>
      <c r="C9" s="257">
        <v>750</v>
      </c>
      <c r="D9" s="257" t="s">
        <v>20</v>
      </c>
      <c r="E9" s="259">
        <v>2100</v>
      </c>
      <c r="F9" s="257">
        <v>0</v>
      </c>
      <c r="G9" s="259">
        <v>2100</v>
      </c>
      <c r="H9" s="257">
        <v>0</v>
      </c>
      <c r="I9" s="257">
        <v>0</v>
      </c>
    </row>
    <row r="10" spans="1:9" ht="12.75">
      <c r="A10" s="257"/>
      <c r="B10" s="257"/>
      <c r="C10" s="257">
        <v>830</v>
      </c>
      <c r="D10" s="257" t="s">
        <v>22</v>
      </c>
      <c r="E10" s="259">
        <v>3000</v>
      </c>
      <c r="F10" s="257">
        <v>0</v>
      </c>
      <c r="G10" s="259">
        <v>3000</v>
      </c>
      <c r="H10" s="257">
        <v>0</v>
      </c>
      <c r="I10" s="257">
        <v>0</v>
      </c>
    </row>
    <row r="11" spans="1:9" ht="12.75">
      <c r="A11" s="257">
        <v>500</v>
      </c>
      <c r="B11" s="257"/>
      <c r="C11" s="257"/>
      <c r="D11" s="257" t="s">
        <v>23</v>
      </c>
      <c r="E11" s="259">
        <v>11550</v>
      </c>
      <c r="F11" s="257">
        <v>0</v>
      </c>
      <c r="G11" s="259">
        <v>11550</v>
      </c>
      <c r="H11" s="259">
        <v>7363.52</v>
      </c>
      <c r="I11" s="257">
        <v>63.75</v>
      </c>
    </row>
    <row r="12" spans="1:9" ht="12.75">
      <c r="A12" s="257"/>
      <c r="B12" s="257">
        <v>50095</v>
      </c>
      <c r="C12" s="257"/>
      <c r="D12" s="257" t="s">
        <v>18</v>
      </c>
      <c r="E12" s="259">
        <v>11550</v>
      </c>
      <c r="F12" s="257">
        <v>0</v>
      </c>
      <c r="G12" s="259">
        <v>11550</v>
      </c>
      <c r="H12" s="259">
        <v>7363.52</v>
      </c>
      <c r="I12" s="257">
        <v>63.75</v>
      </c>
    </row>
    <row r="13" spans="1:9" ht="12.75">
      <c r="A13" s="257"/>
      <c r="B13" s="257"/>
      <c r="C13" s="257">
        <v>750</v>
      </c>
      <c r="D13" s="257" t="s">
        <v>20</v>
      </c>
      <c r="E13" s="259">
        <v>11550</v>
      </c>
      <c r="F13" s="257">
        <v>0</v>
      </c>
      <c r="G13" s="259">
        <v>11550</v>
      </c>
      <c r="H13" s="259">
        <v>7363.52</v>
      </c>
      <c r="I13" s="257">
        <v>63.75</v>
      </c>
    </row>
    <row r="14" spans="1:9" ht="12.75">
      <c r="A14" s="257">
        <v>600</v>
      </c>
      <c r="B14" s="257"/>
      <c r="C14" s="257"/>
      <c r="D14" s="257" t="s">
        <v>24</v>
      </c>
      <c r="E14" s="257">
        <v>0</v>
      </c>
      <c r="F14" s="257">
        <v>0</v>
      </c>
      <c r="G14" s="257">
        <v>0</v>
      </c>
      <c r="H14" s="257">
        <v>0.03</v>
      </c>
      <c r="I14" s="257">
        <v>0</v>
      </c>
    </row>
    <row r="15" spans="1:9" ht="12.75">
      <c r="A15" s="257"/>
      <c r="B15" s="257">
        <v>60016</v>
      </c>
      <c r="C15" s="257"/>
      <c r="D15" s="257" t="s">
        <v>25</v>
      </c>
      <c r="E15" s="257">
        <v>0</v>
      </c>
      <c r="F15" s="257">
        <v>0</v>
      </c>
      <c r="G15" s="257">
        <v>0</v>
      </c>
      <c r="H15" s="257">
        <v>0.03</v>
      </c>
      <c r="I15" s="257">
        <v>0</v>
      </c>
    </row>
    <row r="16" spans="1:9" ht="12.75">
      <c r="A16" s="257"/>
      <c r="B16" s="257"/>
      <c r="C16" s="257">
        <v>970</v>
      </c>
      <c r="D16" s="257" t="s">
        <v>27</v>
      </c>
      <c r="E16" s="257">
        <v>0</v>
      </c>
      <c r="F16" s="257">
        <v>0</v>
      </c>
      <c r="G16" s="257">
        <v>0</v>
      </c>
      <c r="H16" s="257">
        <v>0.03</v>
      </c>
      <c r="I16" s="257">
        <v>0</v>
      </c>
    </row>
    <row r="17" spans="1:9" ht="12.75">
      <c r="A17" s="257">
        <v>700</v>
      </c>
      <c r="B17" s="257"/>
      <c r="C17" s="257"/>
      <c r="D17" s="257" t="s">
        <v>28</v>
      </c>
      <c r="E17" s="259">
        <v>3700</v>
      </c>
      <c r="F17" s="257">
        <v>0</v>
      </c>
      <c r="G17" s="259">
        <v>3700</v>
      </c>
      <c r="H17" s="259">
        <v>47825.56</v>
      </c>
      <c r="I17" s="259">
        <v>1292.58</v>
      </c>
    </row>
    <row r="18" spans="1:9" ht="12.75">
      <c r="A18" s="257"/>
      <c r="B18" s="257">
        <v>70005</v>
      </c>
      <c r="C18" s="257"/>
      <c r="D18" s="257" t="s">
        <v>29</v>
      </c>
      <c r="E18" s="259">
        <v>3700</v>
      </c>
      <c r="F18" s="257">
        <v>0</v>
      </c>
      <c r="G18" s="259">
        <v>3700</v>
      </c>
      <c r="H18" s="259">
        <v>47599.8</v>
      </c>
      <c r="I18" s="259">
        <v>1286.48</v>
      </c>
    </row>
    <row r="19" spans="1:9" ht="12.75">
      <c r="A19" s="257"/>
      <c r="B19" s="257"/>
      <c r="C19" s="257">
        <v>470</v>
      </c>
      <c r="D19" s="257" t="s">
        <v>31</v>
      </c>
      <c r="E19" s="259">
        <v>2000</v>
      </c>
      <c r="F19" s="257">
        <v>0</v>
      </c>
      <c r="G19" s="259">
        <v>2000</v>
      </c>
      <c r="H19" s="259">
        <v>28529.55</v>
      </c>
      <c r="I19" s="259">
        <v>1426.48</v>
      </c>
    </row>
    <row r="20" spans="1:9" ht="12.75">
      <c r="A20" s="257"/>
      <c r="B20" s="257"/>
      <c r="C20" s="257">
        <v>750</v>
      </c>
      <c r="D20" s="257" t="s">
        <v>20</v>
      </c>
      <c r="E20" s="259">
        <v>1700</v>
      </c>
      <c r="F20" s="257">
        <v>0</v>
      </c>
      <c r="G20" s="259">
        <v>1700</v>
      </c>
      <c r="H20" s="259">
        <v>18386.58</v>
      </c>
      <c r="I20" s="259">
        <v>1081.56</v>
      </c>
    </row>
    <row r="21" spans="1:9" ht="12.75">
      <c r="A21" s="257"/>
      <c r="B21" s="257"/>
      <c r="C21" s="257">
        <v>830</v>
      </c>
      <c r="D21" s="257" t="s">
        <v>22</v>
      </c>
      <c r="E21" s="257">
        <v>0</v>
      </c>
      <c r="F21" s="257">
        <v>0</v>
      </c>
      <c r="G21" s="257">
        <v>0</v>
      </c>
      <c r="H21" s="257">
        <v>620.03</v>
      </c>
      <c r="I21" s="257">
        <v>0</v>
      </c>
    </row>
    <row r="22" spans="1:9" ht="12.75">
      <c r="A22" s="257"/>
      <c r="B22" s="257"/>
      <c r="C22" s="257">
        <v>920</v>
      </c>
      <c r="D22" s="257" t="s">
        <v>33</v>
      </c>
      <c r="E22" s="257">
        <v>0</v>
      </c>
      <c r="F22" s="257">
        <v>0</v>
      </c>
      <c r="G22" s="257">
        <v>0</v>
      </c>
      <c r="H22" s="257">
        <v>63.64</v>
      </c>
      <c r="I22" s="257">
        <v>0</v>
      </c>
    </row>
    <row r="23" spans="1:9" ht="12.75">
      <c r="A23" s="257"/>
      <c r="B23" s="257">
        <v>70095</v>
      </c>
      <c r="C23" s="257"/>
      <c r="D23" s="257" t="s">
        <v>18</v>
      </c>
      <c r="E23" s="257">
        <v>0</v>
      </c>
      <c r="F23" s="257">
        <v>0</v>
      </c>
      <c r="G23" s="257">
        <v>0</v>
      </c>
      <c r="H23" s="257">
        <v>225.76</v>
      </c>
      <c r="I23" s="257">
        <v>0</v>
      </c>
    </row>
    <row r="24" spans="1:9" ht="12.75">
      <c r="A24" s="257"/>
      <c r="B24" s="257"/>
      <c r="C24" s="257">
        <v>970</v>
      </c>
      <c r="D24" s="257" t="s">
        <v>27</v>
      </c>
      <c r="E24" s="257">
        <v>0</v>
      </c>
      <c r="F24" s="257">
        <v>0</v>
      </c>
      <c r="G24" s="257">
        <v>0</v>
      </c>
      <c r="H24" s="257">
        <v>225.76</v>
      </c>
      <c r="I24" s="257">
        <v>0</v>
      </c>
    </row>
    <row r="25" spans="1:9" ht="12.75">
      <c r="A25" s="257"/>
      <c r="B25" s="257"/>
      <c r="C25" s="257"/>
      <c r="D25" s="257"/>
      <c r="E25" s="257"/>
      <c r="F25" s="257"/>
      <c r="G25" s="257"/>
      <c r="H25" s="257"/>
      <c r="I25" s="257"/>
    </row>
    <row r="26" spans="1:9" ht="12.75">
      <c r="A26" s="257"/>
      <c r="B26" s="257"/>
      <c r="C26" s="257"/>
      <c r="D26" s="257"/>
      <c r="E26" s="257"/>
      <c r="F26" s="257"/>
      <c r="G26" s="257"/>
      <c r="H26" s="257"/>
      <c r="I26" s="257"/>
    </row>
    <row r="27" spans="1:9" ht="12.75">
      <c r="A27" s="257"/>
      <c r="B27" s="257"/>
      <c r="C27" s="257"/>
      <c r="D27" s="257"/>
      <c r="E27" s="257"/>
      <c r="F27" s="257"/>
      <c r="G27" s="257"/>
      <c r="H27" s="257"/>
      <c r="I27" s="257"/>
    </row>
    <row r="28" spans="1:9" ht="12.75">
      <c r="A28" s="257"/>
      <c r="B28" s="257"/>
      <c r="C28" s="257"/>
      <c r="D28" s="257"/>
      <c r="E28" s="257"/>
      <c r="F28" s="257"/>
      <c r="G28" s="257"/>
      <c r="H28" s="257"/>
      <c r="I28" s="257"/>
    </row>
    <row r="29" spans="1:9" ht="12.75">
      <c r="A29" s="257"/>
      <c r="B29" s="257"/>
      <c r="C29" s="257"/>
      <c r="D29" s="257"/>
      <c r="E29" s="257"/>
      <c r="F29" s="257"/>
      <c r="G29" s="257"/>
      <c r="H29" s="257"/>
      <c r="I29" s="257"/>
    </row>
    <row r="30" spans="1:9" ht="12.75">
      <c r="A30" s="257">
        <v>750</v>
      </c>
      <c r="B30" s="257"/>
      <c r="C30" s="257"/>
      <c r="D30" s="257" t="s">
        <v>34</v>
      </c>
      <c r="E30" s="259">
        <v>24350</v>
      </c>
      <c r="F30" s="257">
        <v>0</v>
      </c>
      <c r="G30" s="259">
        <v>24350</v>
      </c>
      <c r="H30" s="259">
        <v>44431.43</v>
      </c>
      <c r="I30" s="257">
        <v>182.47</v>
      </c>
    </row>
    <row r="31" spans="1:9" ht="12.75">
      <c r="A31" s="257"/>
      <c r="B31" s="257">
        <v>75011</v>
      </c>
      <c r="C31" s="257"/>
      <c r="D31" s="257" t="s">
        <v>35</v>
      </c>
      <c r="E31" s="259">
        <v>1850</v>
      </c>
      <c r="F31" s="257">
        <v>0</v>
      </c>
      <c r="G31" s="259">
        <v>1850</v>
      </c>
      <c r="H31" s="257">
        <v>587.36</v>
      </c>
      <c r="I31" s="257">
        <v>31.75</v>
      </c>
    </row>
    <row r="32" spans="1:9" ht="12.75">
      <c r="A32" s="257"/>
      <c r="B32" s="257"/>
      <c r="C32" s="257">
        <v>2360</v>
      </c>
      <c r="D32" s="257" t="s">
        <v>37</v>
      </c>
      <c r="E32" s="259">
        <v>1850</v>
      </c>
      <c r="F32" s="257">
        <v>0</v>
      </c>
      <c r="G32" s="259">
        <v>1850</v>
      </c>
      <c r="H32" s="257">
        <v>587.36</v>
      </c>
      <c r="I32" s="257">
        <v>31.75</v>
      </c>
    </row>
    <row r="33" spans="1:9" ht="12.75">
      <c r="A33" s="257"/>
      <c r="B33" s="257">
        <v>75023</v>
      </c>
      <c r="C33" s="257"/>
      <c r="D33" s="257" t="s">
        <v>38</v>
      </c>
      <c r="E33" s="259">
        <v>20500</v>
      </c>
      <c r="F33" s="257">
        <v>0</v>
      </c>
      <c r="G33" s="259">
        <v>20500</v>
      </c>
      <c r="H33" s="259">
        <v>42535.26</v>
      </c>
      <c r="I33" s="257">
        <v>207.49</v>
      </c>
    </row>
    <row r="34" spans="1:9" ht="12.75">
      <c r="A34" s="257"/>
      <c r="B34" s="257"/>
      <c r="C34" s="257">
        <v>830</v>
      </c>
      <c r="D34" s="257" t="s">
        <v>22</v>
      </c>
      <c r="E34" s="259">
        <v>10500</v>
      </c>
      <c r="F34" s="257">
        <v>0</v>
      </c>
      <c r="G34" s="259">
        <v>10500</v>
      </c>
      <c r="H34" s="259">
        <v>17748.33</v>
      </c>
      <c r="I34" s="257">
        <v>169.03</v>
      </c>
    </row>
    <row r="35" spans="1:9" ht="12.75">
      <c r="A35" s="257"/>
      <c r="B35" s="257"/>
      <c r="C35" s="257">
        <v>920</v>
      </c>
      <c r="D35" s="257" t="s">
        <v>33</v>
      </c>
      <c r="E35" s="259">
        <v>10000</v>
      </c>
      <c r="F35" s="257">
        <v>0</v>
      </c>
      <c r="G35" s="259">
        <v>10000</v>
      </c>
      <c r="H35" s="259">
        <v>23710.5</v>
      </c>
      <c r="I35" s="257">
        <v>237.11</v>
      </c>
    </row>
    <row r="36" spans="1:9" ht="12.75">
      <c r="A36" s="257"/>
      <c r="B36" s="257"/>
      <c r="C36" s="257">
        <v>970</v>
      </c>
      <c r="D36" s="257" t="s">
        <v>27</v>
      </c>
      <c r="E36" s="257">
        <v>0</v>
      </c>
      <c r="F36" s="257">
        <v>0</v>
      </c>
      <c r="G36" s="257">
        <v>0</v>
      </c>
      <c r="H36" s="259">
        <v>1076.43</v>
      </c>
      <c r="I36" s="257">
        <v>0</v>
      </c>
    </row>
    <row r="37" spans="1:9" ht="12.75">
      <c r="A37" s="257"/>
      <c r="B37" s="257">
        <v>75095</v>
      </c>
      <c r="C37" s="257"/>
      <c r="D37" s="257" t="s">
        <v>18</v>
      </c>
      <c r="E37" s="259">
        <v>2000</v>
      </c>
      <c r="F37" s="257">
        <v>0</v>
      </c>
      <c r="G37" s="259">
        <v>2000</v>
      </c>
      <c r="H37" s="259">
        <v>1308.81</v>
      </c>
      <c r="I37" s="257">
        <v>65.44</v>
      </c>
    </row>
    <row r="38" spans="1:9" ht="12.75">
      <c r="A38" s="257"/>
      <c r="B38" s="257"/>
      <c r="C38" s="257">
        <v>690</v>
      </c>
      <c r="D38" s="257" t="s">
        <v>40</v>
      </c>
      <c r="E38" s="257">
        <v>0</v>
      </c>
      <c r="F38" s="257">
        <v>0</v>
      </c>
      <c r="G38" s="257">
        <v>0</v>
      </c>
      <c r="H38" s="257">
        <v>50</v>
      </c>
      <c r="I38" s="257">
        <v>0</v>
      </c>
    </row>
    <row r="39" spans="1:9" ht="12.75">
      <c r="A39" s="257"/>
      <c r="B39" s="257"/>
      <c r="C39" s="257">
        <v>830</v>
      </c>
      <c r="D39" s="257" t="s">
        <v>22</v>
      </c>
      <c r="E39" s="259">
        <v>2000</v>
      </c>
      <c r="F39" s="257">
        <v>0</v>
      </c>
      <c r="G39" s="259">
        <v>2000</v>
      </c>
      <c r="H39" s="259">
        <v>1258.81</v>
      </c>
      <c r="I39" s="257">
        <v>62.94</v>
      </c>
    </row>
    <row r="40" spans="1:9" ht="12.75">
      <c r="A40" s="257">
        <v>754</v>
      </c>
      <c r="B40" s="257"/>
      <c r="C40" s="257"/>
      <c r="D40" s="257" t="s">
        <v>41</v>
      </c>
      <c r="E40" s="259">
        <v>3000</v>
      </c>
      <c r="F40" s="257">
        <v>0</v>
      </c>
      <c r="G40" s="259">
        <v>3000</v>
      </c>
      <c r="H40" s="257">
        <v>791.5</v>
      </c>
      <c r="I40" s="257">
        <v>26.38</v>
      </c>
    </row>
    <row r="41" spans="1:9" ht="12.75">
      <c r="A41" s="257"/>
      <c r="B41" s="257">
        <v>75416</v>
      </c>
      <c r="C41" s="257"/>
      <c r="D41" s="257" t="s">
        <v>42</v>
      </c>
      <c r="E41" s="259">
        <v>3000</v>
      </c>
      <c r="F41" s="257">
        <v>0</v>
      </c>
      <c r="G41" s="259">
        <v>3000</v>
      </c>
      <c r="H41" s="257">
        <v>791.5</v>
      </c>
      <c r="I41" s="257">
        <v>26.38</v>
      </c>
    </row>
    <row r="42" spans="1:9" ht="12.75">
      <c r="A42" s="257"/>
      <c r="B42" s="257"/>
      <c r="C42" s="257">
        <v>570</v>
      </c>
      <c r="D42" s="257" t="s">
        <v>44</v>
      </c>
      <c r="E42" s="259">
        <v>3000</v>
      </c>
      <c r="F42" s="257">
        <v>0</v>
      </c>
      <c r="G42" s="259">
        <v>3000</v>
      </c>
      <c r="H42" s="257">
        <v>747.5</v>
      </c>
      <c r="I42" s="257">
        <v>24.92</v>
      </c>
    </row>
    <row r="43" spans="1:9" ht="12.75">
      <c r="A43" s="257"/>
      <c r="B43" s="257"/>
      <c r="C43" s="257">
        <v>970</v>
      </c>
      <c r="D43" s="257" t="s">
        <v>27</v>
      </c>
      <c r="E43" s="257">
        <v>0</v>
      </c>
      <c r="F43" s="257">
        <v>0</v>
      </c>
      <c r="G43" s="257">
        <v>0</v>
      </c>
      <c r="H43" s="257">
        <v>44</v>
      </c>
      <c r="I43" s="257">
        <v>0</v>
      </c>
    </row>
    <row r="44" spans="1:9" ht="12.75">
      <c r="A44" s="257">
        <v>756</v>
      </c>
      <c r="B44" s="257"/>
      <c r="C44" s="257"/>
      <c r="D44" s="257" t="s">
        <v>45</v>
      </c>
      <c r="E44" s="259">
        <v>5905741</v>
      </c>
      <c r="F44" s="259">
        <v>24831</v>
      </c>
      <c r="G44" s="259">
        <v>5930572</v>
      </c>
      <c r="H44" s="259">
        <v>3122528.91</v>
      </c>
      <c r="I44" s="257">
        <v>52.65</v>
      </c>
    </row>
    <row r="45" spans="1:9" ht="12.75">
      <c r="A45" s="257"/>
      <c r="B45" s="257">
        <v>75601</v>
      </c>
      <c r="C45" s="257"/>
      <c r="D45" s="257" t="s">
        <v>46</v>
      </c>
      <c r="E45" s="259">
        <v>3000</v>
      </c>
      <c r="F45" s="257">
        <v>0</v>
      </c>
      <c r="G45" s="259">
        <v>3000</v>
      </c>
      <c r="H45" s="259">
        <v>4484.22</v>
      </c>
      <c r="I45" s="257">
        <v>149.47</v>
      </c>
    </row>
    <row r="46" spans="1:9" ht="12.75">
      <c r="A46" s="257"/>
      <c r="B46" s="257"/>
      <c r="C46" s="257">
        <v>350</v>
      </c>
      <c r="D46" s="257" t="s">
        <v>48</v>
      </c>
      <c r="E46" s="259">
        <v>3000</v>
      </c>
      <c r="F46" s="257">
        <v>0</v>
      </c>
      <c r="G46" s="259">
        <v>3000</v>
      </c>
      <c r="H46" s="259">
        <v>4328.87</v>
      </c>
      <c r="I46" s="257">
        <v>144.3</v>
      </c>
    </row>
    <row r="47" spans="1:9" ht="12.75">
      <c r="A47" s="257"/>
      <c r="B47" s="257"/>
      <c r="C47" s="257">
        <v>910</v>
      </c>
      <c r="D47" s="257" t="s">
        <v>50</v>
      </c>
      <c r="E47" s="257">
        <v>0</v>
      </c>
      <c r="F47" s="257">
        <v>0</v>
      </c>
      <c r="G47" s="257">
        <v>0</v>
      </c>
      <c r="H47" s="257">
        <v>155.35</v>
      </c>
      <c r="I47" s="257">
        <v>0</v>
      </c>
    </row>
    <row r="48" spans="1:9" ht="12.75">
      <c r="A48" s="257"/>
      <c r="B48" s="257">
        <v>75615</v>
      </c>
      <c r="C48" s="257"/>
      <c r="D48" s="257" t="s">
        <v>51</v>
      </c>
      <c r="E48" s="259">
        <v>777590</v>
      </c>
      <c r="F48" s="259">
        <v>24831</v>
      </c>
      <c r="G48" s="259">
        <v>802421</v>
      </c>
      <c r="H48" s="259">
        <v>392507.98</v>
      </c>
      <c r="I48" s="257">
        <v>48.92</v>
      </c>
    </row>
    <row r="49" spans="1:9" ht="12.75">
      <c r="A49" s="257"/>
      <c r="B49" s="257"/>
      <c r="C49" s="257">
        <v>310</v>
      </c>
      <c r="D49" s="257" t="s">
        <v>53</v>
      </c>
      <c r="E49" s="259">
        <v>750000</v>
      </c>
      <c r="F49" s="257">
        <v>0</v>
      </c>
      <c r="G49" s="259">
        <v>750000</v>
      </c>
      <c r="H49" s="259">
        <v>349984.78</v>
      </c>
      <c r="I49" s="257">
        <v>46.66</v>
      </c>
    </row>
    <row r="50" spans="1:9" ht="12.75">
      <c r="A50" s="257"/>
      <c r="B50" s="257"/>
      <c r="C50" s="257">
        <v>320</v>
      </c>
      <c r="D50" s="257" t="s">
        <v>55</v>
      </c>
      <c r="E50" s="259">
        <v>8400</v>
      </c>
      <c r="F50" s="257">
        <v>0</v>
      </c>
      <c r="G50" s="259">
        <v>8400</v>
      </c>
      <c r="H50" s="259">
        <v>5840</v>
      </c>
      <c r="I50" s="257">
        <v>69.52</v>
      </c>
    </row>
    <row r="51" spans="1:9" ht="12.75">
      <c r="A51" s="257"/>
      <c r="B51" s="257"/>
      <c r="C51" s="257">
        <v>330</v>
      </c>
      <c r="D51" s="257" t="s">
        <v>57</v>
      </c>
      <c r="E51" s="259">
        <v>2190</v>
      </c>
      <c r="F51" s="257">
        <v>0</v>
      </c>
      <c r="G51" s="259">
        <v>2190</v>
      </c>
      <c r="H51" s="259">
        <v>1417</v>
      </c>
      <c r="I51" s="257">
        <v>64.7</v>
      </c>
    </row>
    <row r="52" spans="1:9" ht="12.75">
      <c r="A52" s="257"/>
      <c r="B52" s="257"/>
      <c r="C52" s="257">
        <v>340</v>
      </c>
      <c r="D52" s="257" t="s">
        <v>59</v>
      </c>
      <c r="E52" s="259">
        <v>10000</v>
      </c>
      <c r="F52" s="257">
        <v>0</v>
      </c>
      <c r="G52" s="259">
        <v>10000</v>
      </c>
      <c r="H52" s="259">
        <v>5111</v>
      </c>
      <c r="I52" s="257">
        <v>51.11</v>
      </c>
    </row>
    <row r="53" spans="1:9" ht="12.75">
      <c r="A53" s="257"/>
      <c r="B53" s="257"/>
      <c r="C53" s="257">
        <v>500</v>
      </c>
      <c r="D53" s="257" t="s">
        <v>61</v>
      </c>
      <c r="E53" s="259">
        <v>7000</v>
      </c>
      <c r="F53" s="257">
        <v>0</v>
      </c>
      <c r="G53" s="259">
        <v>7000</v>
      </c>
      <c r="H53" s="259">
        <v>4264</v>
      </c>
      <c r="I53" s="257">
        <v>60.91</v>
      </c>
    </row>
    <row r="54" spans="1:9" ht="12.75">
      <c r="A54" s="257"/>
      <c r="B54" s="257"/>
      <c r="C54" s="257">
        <v>910</v>
      </c>
      <c r="D54" s="257" t="s">
        <v>50</v>
      </c>
      <c r="E54" s="257">
        <v>0</v>
      </c>
      <c r="F54" s="257">
        <v>0</v>
      </c>
      <c r="G54" s="257">
        <v>0</v>
      </c>
      <c r="H54" s="259">
        <v>1060.2</v>
      </c>
      <c r="I54" s="257">
        <v>0</v>
      </c>
    </row>
    <row r="55" spans="1:9" ht="12.75">
      <c r="A55" s="257"/>
      <c r="B55" s="257"/>
      <c r="C55" s="257">
        <v>2680</v>
      </c>
      <c r="D55" s="257" t="s">
        <v>63</v>
      </c>
      <c r="E55" s="257">
        <v>0</v>
      </c>
      <c r="F55" s="259">
        <v>24831</v>
      </c>
      <c r="G55" s="259">
        <v>24831</v>
      </c>
      <c r="H55" s="259">
        <v>24831</v>
      </c>
      <c r="I55" s="257">
        <v>100</v>
      </c>
    </row>
    <row r="56" spans="1:9" ht="12.75">
      <c r="A56" s="257"/>
      <c r="B56" s="257">
        <v>75616</v>
      </c>
      <c r="C56" s="257"/>
      <c r="D56" s="257" t="s">
        <v>64</v>
      </c>
      <c r="E56" s="259">
        <v>1268650</v>
      </c>
      <c r="F56" s="257">
        <v>0</v>
      </c>
      <c r="G56" s="259">
        <v>1268650</v>
      </c>
      <c r="H56" s="259">
        <v>870277.5</v>
      </c>
      <c r="I56" s="257">
        <v>68.6</v>
      </c>
    </row>
    <row r="57" spans="1:9" ht="12.75">
      <c r="A57" s="257"/>
      <c r="B57" s="257"/>
      <c r="C57" s="257">
        <v>310</v>
      </c>
      <c r="D57" s="257" t="s">
        <v>53</v>
      </c>
      <c r="E57" s="259">
        <v>730000</v>
      </c>
      <c r="F57" s="257">
        <v>0</v>
      </c>
      <c r="G57" s="259">
        <v>730000</v>
      </c>
      <c r="H57" s="259">
        <v>477740.17</v>
      </c>
      <c r="I57" s="257">
        <v>65.44</v>
      </c>
    </row>
    <row r="58" spans="1:9" ht="12.75">
      <c r="A58" s="257"/>
      <c r="B58" s="257"/>
      <c r="C58" s="257">
        <v>320</v>
      </c>
      <c r="D58" s="257" t="s">
        <v>55</v>
      </c>
      <c r="E58" s="259">
        <v>225000</v>
      </c>
      <c r="F58" s="257">
        <v>0</v>
      </c>
      <c r="G58" s="259">
        <v>225000</v>
      </c>
      <c r="H58" s="259">
        <v>154076.04</v>
      </c>
      <c r="I58" s="257">
        <v>68.48</v>
      </c>
    </row>
    <row r="59" spans="1:9" ht="12.75">
      <c r="A59" s="257"/>
      <c r="B59" s="257"/>
      <c r="C59" s="257">
        <v>330</v>
      </c>
      <c r="D59" s="257" t="s">
        <v>57</v>
      </c>
      <c r="E59" s="259">
        <v>3150</v>
      </c>
      <c r="F59" s="257">
        <v>0</v>
      </c>
      <c r="G59" s="259">
        <v>3150</v>
      </c>
      <c r="H59" s="259">
        <v>3400.85</v>
      </c>
      <c r="I59" s="257">
        <v>107.96</v>
      </c>
    </row>
    <row r="60" spans="1:9" ht="12.75">
      <c r="A60" s="257"/>
      <c r="B60" s="257"/>
      <c r="C60" s="257">
        <v>340</v>
      </c>
      <c r="D60" s="257" t="s">
        <v>59</v>
      </c>
      <c r="E60" s="259">
        <v>173000</v>
      </c>
      <c r="F60" s="257">
        <v>0</v>
      </c>
      <c r="G60" s="259">
        <v>173000</v>
      </c>
      <c r="H60" s="259">
        <v>78730.6</v>
      </c>
      <c r="I60" s="257">
        <v>45.51</v>
      </c>
    </row>
    <row r="61" spans="1:9" ht="12.75">
      <c r="A61" s="257"/>
      <c r="B61" s="257"/>
      <c r="C61" s="257">
        <v>360</v>
      </c>
      <c r="D61" s="257" t="s">
        <v>66</v>
      </c>
      <c r="E61" s="259">
        <v>5000</v>
      </c>
      <c r="F61" s="257">
        <v>0</v>
      </c>
      <c r="G61" s="259">
        <v>5000</v>
      </c>
      <c r="H61" s="259">
        <v>16691</v>
      </c>
      <c r="I61" s="257">
        <v>333.82</v>
      </c>
    </row>
    <row r="62" spans="1:9" ht="12.75">
      <c r="A62" s="257"/>
      <c r="B62" s="257"/>
      <c r="C62" s="257">
        <v>370</v>
      </c>
      <c r="D62" s="257" t="s">
        <v>68</v>
      </c>
      <c r="E62" s="259">
        <v>2500</v>
      </c>
      <c r="F62" s="257">
        <v>0</v>
      </c>
      <c r="G62" s="259">
        <v>2500</v>
      </c>
      <c r="H62" s="259">
        <v>2400</v>
      </c>
      <c r="I62" s="257">
        <v>96</v>
      </c>
    </row>
    <row r="63" spans="1:9" ht="12.75">
      <c r="A63" s="257"/>
      <c r="B63" s="257"/>
      <c r="C63" s="257">
        <v>430</v>
      </c>
      <c r="D63" s="257" t="s">
        <v>70</v>
      </c>
      <c r="E63" s="259">
        <v>30000</v>
      </c>
      <c r="F63" s="257">
        <v>0</v>
      </c>
      <c r="G63" s="259">
        <v>30000</v>
      </c>
      <c r="H63" s="259">
        <v>17088</v>
      </c>
      <c r="I63" s="257">
        <v>56.96</v>
      </c>
    </row>
    <row r="64" spans="1:9" ht="12.75">
      <c r="A64" s="257"/>
      <c r="B64" s="257"/>
      <c r="C64" s="257">
        <v>500</v>
      </c>
      <c r="D64" s="257" t="s">
        <v>61</v>
      </c>
      <c r="E64" s="259">
        <v>100000</v>
      </c>
      <c r="F64" s="257">
        <v>0</v>
      </c>
      <c r="G64" s="259">
        <v>100000</v>
      </c>
      <c r="H64" s="259">
        <v>103898.13</v>
      </c>
      <c r="I64" s="257">
        <v>103.9</v>
      </c>
    </row>
    <row r="65" spans="1:9" ht="12.75">
      <c r="A65" s="257"/>
      <c r="B65" s="257"/>
      <c r="C65" s="257">
        <v>910</v>
      </c>
      <c r="D65" s="257" t="s">
        <v>50</v>
      </c>
      <c r="E65" s="257"/>
      <c r="F65" s="257"/>
      <c r="G65" s="257">
        <v>0</v>
      </c>
      <c r="H65" s="259">
        <v>16252.71</v>
      </c>
      <c r="I65" s="257">
        <v>0</v>
      </c>
    </row>
    <row r="66" spans="1:9" ht="12.75">
      <c r="A66" s="257"/>
      <c r="B66" s="257">
        <v>75618</v>
      </c>
      <c r="C66" s="257"/>
      <c r="D66" s="257" t="s">
        <v>71</v>
      </c>
      <c r="E66" s="259">
        <v>221650</v>
      </c>
      <c r="F66" s="257">
        <v>0</v>
      </c>
      <c r="G66" s="259">
        <v>221650</v>
      </c>
      <c r="H66" s="259">
        <v>165904.95</v>
      </c>
      <c r="I66" s="257">
        <v>74.85</v>
      </c>
    </row>
    <row r="67" spans="1:9" ht="12.75">
      <c r="A67" s="257"/>
      <c r="B67" s="257"/>
      <c r="C67" s="257">
        <v>410</v>
      </c>
      <c r="D67" s="257" t="s">
        <v>73</v>
      </c>
      <c r="E67" s="259">
        <v>37650</v>
      </c>
      <c r="F67" s="257">
        <v>0</v>
      </c>
      <c r="G67" s="259">
        <v>37650</v>
      </c>
      <c r="H67" s="259">
        <v>16508</v>
      </c>
      <c r="I67" s="257">
        <v>43.85</v>
      </c>
    </row>
    <row r="68" spans="1:9" ht="12.75">
      <c r="A68" s="257"/>
      <c r="B68" s="257"/>
      <c r="C68" s="257">
        <v>460</v>
      </c>
      <c r="D68" s="257" t="s">
        <v>75</v>
      </c>
      <c r="E68" s="259">
        <v>15000</v>
      </c>
      <c r="F68" s="257">
        <v>0</v>
      </c>
      <c r="G68" s="259">
        <v>15000</v>
      </c>
      <c r="H68" s="259">
        <v>2732.17</v>
      </c>
      <c r="I68" s="257">
        <v>18.21</v>
      </c>
    </row>
    <row r="69" spans="1:9" ht="12.75">
      <c r="A69" s="257"/>
      <c r="B69" s="257"/>
      <c r="C69" s="257">
        <v>480</v>
      </c>
      <c r="D69" s="257" t="s">
        <v>77</v>
      </c>
      <c r="E69" s="259">
        <v>109000</v>
      </c>
      <c r="F69" s="257">
        <v>0</v>
      </c>
      <c r="G69" s="259">
        <v>109000</v>
      </c>
      <c r="H69" s="259">
        <v>73693.33</v>
      </c>
      <c r="I69" s="257">
        <v>67.61</v>
      </c>
    </row>
    <row r="70" spans="1:9" ht="12.75">
      <c r="A70" s="257"/>
      <c r="B70" s="257"/>
      <c r="C70" s="257">
        <v>490</v>
      </c>
      <c r="D70" s="257" t="s">
        <v>79</v>
      </c>
      <c r="E70" s="259">
        <v>60000</v>
      </c>
      <c r="F70" s="257">
        <v>0</v>
      </c>
      <c r="G70" s="259">
        <v>60000</v>
      </c>
      <c r="H70" s="259">
        <v>72971.45</v>
      </c>
      <c r="I70" s="257">
        <v>121.62</v>
      </c>
    </row>
    <row r="71" spans="1:9" ht="12.75">
      <c r="A71" s="257"/>
      <c r="B71" s="257">
        <v>75621</v>
      </c>
      <c r="C71" s="257"/>
      <c r="D71" s="257" t="s">
        <v>80</v>
      </c>
      <c r="E71" s="259">
        <v>3634851</v>
      </c>
      <c r="F71" s="257">
        <v>0</v>
      </c>
      <c r="G71" s="259">
        <v>3634851</v>
      </c>
      <c r="H71" s="259">
        <v>1689354.26</v>
      </c>
      <c r="I71" s="257">
        <v>46.48</v>
      </c>
    </row>
    <row r="72" spans="1:9" ht="12.75">
      <c r="A72" s="257"/>
      <c r="B72" s="257"/>
      <c r="C72" s="257">
        <v>10</v>
      </c>
      <c r="D72" s="257" t="s">
        <v>82</v>
      </c>
      <c r="E72" s="259">
        <v>3627085</v>
      </c>
      <c r="F72" s="257">
        <v>0</v>
      </c>
      <c r="G72" s="259">
        <v>3627085</v>
      </c>
      <c r="H72" s="259">
        <v>1685560</v>
      </c>
      <c r="I72" s="257">
        <v>46.47</v>
      </c>
    </row>
    <row r="73" spans="1:9" ht="12.75">
      <c r="A73" s="257"/>
      <c r="B73" s="257"/>
      <c r="C73" s="257">
        <v>20</v>
      </c>
      <c r="D73" s="257" t="s">
        <v>84</v>
      </c>
      <c r="E73" s="259">
        <v>7766</v>
      </c>
      <c r="F73" s="257">
        <v>0</v>
      </c>
      <c r="G73" s="259">
        <v>7766</v>
      </c>
      <c r="H73" s="259">
        <v>3794.26</v>
      </c>
      <c r="I73" s="257">
        <v>48.86</v>
      </c>
    </row>
    <row r="74" spans="1:9" ht="12.75">
      <c r="A74" s="257">
        <v>758</v>
      </c>
      <c r="B74" s="257"/>
      <c r="C74" s="257"/>
      <c r="D74" s="257" t="s">
        <v>85</v>
      </c>
      <c r="E74" s="259">
        <v>11061653</v>
      </c>
      <c r="F74" s="259">
        <v>568059</v>
      </c>
      <c r="G74" s="259">
        <v>11629712</v>
      </c>
      <c r="H74" s="259">
        <v>6753526</v>
      </c>
      <c r="I74" s="257">
        <v>58.07</v>
      </c>
    </row>
    <row r="75" spans="1:9" ht="12.75">
      <c r="A75" s="257"/>
      <c r="B75" s="257">
        <v>75801</v>
      </c>
      <c r="C75" s="257"/>
      <c r="D75" s="257" t="s">
        <v>86</v>
      </c>
      <c r="E75" s="259">
        <v>7567094</v>
      </c>
      <c r="F75" s="259">
        <v>568059</v>
      </c>
      <c r="G75" s="259">
        <v>8135153</v>
      </c>
      <c r="H75" s="259">
        <v>5006248</v>
      </c>
      <c r="I75" s="257">
        <v>61.54</v>
      </c>
    </row>
    <row r="76" spans="1:9" ht="12.75">
      <c r="A76" s="257"/>
      <c r="B76" s="257"/>
      <c r="C76" s="257">
        <v>2920</v>
      </c>
      <c r="D76" s="257" t="s">
        <v>88</v>
      </c>
      <c r="E76" s="259">
        <v>7567094</v>
      </c>
      <c r="F76" s="259">
        <v>568059</v>
      </c>
      <c r="G76" s="259">
        <v>8135153</v>
      </c>
      <c r="H76" s="259">
        <v>5006248</v>
      </c>
      <c r="I76" s="257">
        <v>61.54</v>
      </c>
    </row>
    <row r="77" spans="1:9" ht="12.75">
      <c r="A77" s="257"/>
      <c r="B77" s="257">
        <v>75807</v>
      </c>
      <c r="C77" s="257"/>
      <c r="D77" s="257" t="s">
        <v>89</v>
      </c>
      <c r="E77" s="259">
        <v>3494559</v>
      </c>
      <c r="F77" s="257">
        <v>0</v>
      </c>
      <c r="G77" s="259">
        <v>3494559</v>
      </c>
      <c r="H77" s="259">
        <v>1747278</v>
      </c>
      <c r="I77" s="257">
        <v>50</v>
      </c>
    </row>
    <row r="78" spans="1:9" ht="12.75">
      <c r="A78" s="257"/>
      <c r="B78" s="257"/>
      <c r="C78" s="257">
        <v>2920</v>
      </c>
      <c r="D78" s="257" t="s">
        <v>88</v>
      </c>
      <c r="E78" s="259">
        <v>3494559</v>
      </c>
      <c r="F78" s="257">
        <v>0</v>
      </c>
      <c r="G78" s="259">
        <v>3494559</v>
      </c>
      <c r="H78" s="259">
        <v>1747278</v>
      </c>
      <c r="I78" s="257">
        <v>50</v>
      </c>
    </row>
    <row r="79" spans="1:9" ht="12.75">
      <c r="A79" s="257">
        <v>801</v>
      </c>
      <c r="B79" s="257"/>
      <c r="C79" s="257"/>
      <c r="D79" s="257" t="s">
        <v>91</v>
      </c>
      <c r="E79" s="259">
        <v>177156</v>
      </c>
      <c r="F79" s="259">
        <v>282223</v>
      </c>
      <c r="G79" s="259">
        <v>459379</v>
      </c>
      <c r="H79" s="259">
        <v>388993.35</v>
      </c>
      <c r="I79" s="257">
        <v>84.68</v>
      </c>
    </row>
    <row r="80" spans="1:9" ht="12.75">
      <c r="A80" s="257"/>
      <c r="B80" s="257">
        <v>80101</v>
      </c>
      <c r="C80" s="257"/>
      <c r="D80" s="257" t="s">
        <v>92</v>
      </c>
      <c r="E80" s="259">
        <v>31410</v>
      </c>
      <c r="F80" s="259">
        <v>195722</v>
      </c>
      <c r="G80" s="259">
        <v>227132</v>
      </c>
      <c r="H80" s="259">
        <v>209788.55</v>
      </c>
      <c r="I80" s="257">
        <v>92.36</v>
      </c>
    </row>
    <row r="81" spans="1:9" ht="12.75">
      <c r="A81" s="257"/>
      <c r="B81" s="257"/>
      <c r="C81" s="257">
        <v>690</v>
      </c>
      <c r="D81" s="257" t="s">
        <v>40</v>
      </c>
      <c r="E81" s="257">
        <v>0</v>
      </c>
      <c r="F81" s="257">
        <v>0</v>
      </c>
      <c r="G81" s="257">
        <v>0</v>
      </c>
      <c r="H81" s="257">
        <v>27</v>
      </c>
      <c r="I81" s="257">
        <v>0</v>
      </c>
    </row>
    <row r="82" spans="1:9" ht="12.75">
      <c r="A82" s="257"/>
      <c r="B82" s="257"/>
      <c r="C82" s="257">
        <v>750</v>
      </c>
      <c r="D82" s="257" t="s">
        <v>20</v>
      </c>
      <c r="E82" s="259">
        <v>31410</v>
      </c>
      <c r="F82" s="257">
        <v>0</v>
      </c>
      <c r="G82" s="259">
        <v>31410</v>
      </c>
      <c r="H82" s="259">
        <v>11950.14</v>
      </c>
      <c r="I82" s="257">
        <v>38.05</v>
      </c>
    </row>
    <row r="83" spans="1:9" ht="12.75">
      <c r="A83" s="257"/>
      <c r="B83" s="257"/>
      <c r="C83" s="257">
        <v>830</v>
      </c>
      <c r="D83" s="257" t="s">
        <v>22</v>
      </c>
      <c r="E83" s="257">
        <v>0</v>
      </c>
      <c r="F83" s="257">
        <v>0</v>
      </c>
      <c r="G83" s="257">
        <v>0</v>
      </c>
      <c r="H83" s="259">
        <v>1639.34</v>
      </c>
      <c r="I83" s="257" t="e">
        <f>#NUM!</f>
        <v>#NUM!</v>
      </c>
    </row>
    <row r="84" spans="1:9" ht="12.75">
      <c r="A84" s="257"/>
      <c r="B84" s="257"/>
      <c r="C84" s="257">
        <v>970</v>
      </c>
      <c r="D84" s="257" t="s">
        <v>27</v>
      </c>
      <c r="E84" s="257">
        <v>0</v>
      </c>
      <c r="F84" s="259">
        <v>162822</v>
      </c>
      <c r="G84" s="259">
        <v>162822</v>
      </c>
      <c r="H84" s="259">
        <v>163272.07</v>
      </c>
      <c r="I84" s="257">
        <v>100.28</v>
      </c>
    </row>
    <row r="85" spans="1:9" ht="12.75">
      <c r="A85" s="257"/>
      <c r="B85" s="257"/>
      <c r="C85" s="257">
        <v>2030</v>
      </c>
      <c r="D85" s="257" t="s">
        <v>94</v>
      </c>
      <c r="E85" s="257">
        <v>0</v>
      </c>
      <c r="F85" s="259">
        <v>32900</v>
      </c>
      <c r="G85" s="259">
        <v>32900</v>
      </c>
      <c r="H85" s="259">
        <v>32900</v>
      </c>
      <c r="I85" s="257">
        <v>100</v>
      </c>
    </row>
    <row r="86" spans="1:9" ht="12.75">
      <c r="A86" s="257"/>
      <c r="B86" s="257">
        <v>80104</v>
      </c>
      <c r="C86" s="257"/>
      <c r="D86" s="257" t="s">
        <v>95</v>
      </c>
      <c r="E86" s="259">
        <v>94600</v>
      </c>
      <c r="F86" s="257">
        <v>0</v>
      </c>
      <c r="G86" s="259">
        <v>94600</v>
      </c>
      <c r="H86" s="259">
        <v>54251.64</v>
      </c>
      <c r="I86" s="257">
        <v>57.35</v>
      </c>
    </row>
    <row r="87" spans="1:9" ht="12.75">
      <c r="A87" s="257"/>
      <c r="B87" s="257"/>
      <c r="C87" s="257">
        <v>750</v>
      </c>
      <c r="D87" s="257" t="s">
        <v>20</v>
      </c>
      <c r="E87" s="259">
        <v>37000</v>
      </c>
      <c r="F87" s="259">
        <v>-37000</v>
      </c>
      <c r="G87" s="257">
        <v>0</v>
      </c>
      <c r="H87" s="257">
        <v>0</v>
      </c>
      <c r="I87" s="257">
        <v>0</v>
      </c>
    </row>
    <row r="88" spans="1:9" ht="12.75">
      <c r="A88" s="257"/>
      <c r="B88" s="257"/>
      <c r="C88" s="257">
        <v>830</v>
      </c>
      <c r="D88" s="257" t="s">
        <v>22</v>
      </c>
      <c r="E88" s="259">
        <v>57600</v>
      </c>
      <c r="F88" s="259">
        <v>37000</v>
      </c>
      <c r="G88" s="259">
        <v>94600</v>
      </c>
      <c r="H88" s="259">
        <v>54177.2</v>
      </c>
      <c r="I88" s="257">
        <v>57.27</v>
      </c>
    </row>
    <row r="89" spans="1:9" ht="12.75">
      <c r="A89" s="257"/>
      <c r="B89" s="257"/>
      <c r="C89" s="257">
        <v>970</v>
      </c>
      <c r="D89" s="257" t="s">
        <v>27</v>
      </c>
      <c r="E89" s="257">
        <v>0</v>
      </c>
      <c r="F89" s="257">
        <v>0</v>
      </c>
      <c r="G89" s="257">
        <v>0</v>
      </c>
      <c r="H89" s="257">
        <v>74.44</v>
      </c>
      <c r="I89" s="257">
        <v>0</v>
      </c>
    </row>
    <row r="90" spans="1:9" ht="12.75">
      <c r="A90" s="257"/>
      <c r="B90" s="257">
        <v>80110</v>
      </c>
      <c r="C90" s="257"/>
      <c r="D90" s="257" t="s">
        <v>96</v>
      </c>
      <c r="E90" s="257">
        <v>0</v>
      </c>
      <c r="F90" s="257">
        <v>0</v>
      </c>
      <c r="G90" s="257">
        <v>0</v>
      </c>
      <c r="H90" s="259">
        <v>2339.16</v>
      </c>
      <c r="I90" s="257">
        <v>0</v>
      </c>
    </row>
    <row r="91" spans="1:9" ht="12.75">
      <c r="A91" s="257"/>
      <c r="B91" s="257"/>
      <c r="C91" s="257">
        <v>690</v>
      </c>
      <c r="D91" s="257" t="s">
        <v>40</v>
      </c>
      <c r="E91" s="257">
        <v>0</v>
      </c>
      <c r="F91" s="257">
        <v>0</v>
      </c>
      <c r="G91" s="257">
        <v>0</v>
      </c>
      <c r="H91" s="257">
        <v>78</v>
      </c>
      <c r="I91" s="257">
        <v>0</v>
      </c>
    </row>
    <row r="92" spans="1:9" ht="12.75">
      <c r="A92" s="257"/>
      <c r="B92" s="257"/>
      <c r="C92" s="257">
        <v>750</v>
      </c>
      <c r="D92" s="257" t="s">
        <v>20</v>
      </c>
      <c r="E92" s="257">
        <v>0</v>
      </c>
      <c r="F92" s="257">
        <v>0</v>
      </c>
      <c r="G92" s="257">
        <v>0</v>
      </c>
      <c r="H92" s="259">
        <v>1996.32</v>
      </c>
      <c r="I92" s="257">
        <v>0</v>
      </c>
    </row>
    <row r="93" spans="1:9" ht="12.75">
      <c r="A93" s="257"/>
      <c r="B93" s="257"/>
      <c r="C93" s="257">
        <v>970</v>
      </c>
      <c r="D93" s="257" t="s">
        <v>27</v>
      </c>
      <c r="E93" s="257">
        <v>0</v>
      </c>
      <c r="F93" s="257">
        <v>0</v>
      </c>
      <c r="G93" s="257">
        <v>0</v>
      </c>
      <c r="H93" s="257">
        <v>264.84</v>
      </c>
      <c r="I93" s="257">
        <v>0</v>
      </c>
    </row>
    <row r="94" spans="1:9" ht="12.75">
      <c r="A94" s="257"/>
      <c r="B94" s="257">
        <v>80114</v>
      </c>
      <c r="C94" s="257"/>
      <c r="D94" s="257" t="s">
        <v>97</v>
      </c>
      <c r="E94" s="257">
        <v>0</v>
      </c>
      <c r="F94" s="257">
        <v>0</v>
      </c>
      <c r="G94" s="257">
        <v>0</v>
      </c>
      <c r="H94" s="257">
        <v>43</v>
      </c>
      <c r="I94" s="257">
        <v>0</v>
      </c>
    </row>
    <row r="95" spans="1:9" ht="12.75">
      <c r="A95" s="257"/>
      <c r="B95" s="257"/>
      <c r="C95" s="257">
        <v>970</v>
      </c>
      <c r="D95" s="257" t="s">
        <v>27</v>
      </c>
      <c r="E95" s="257">
        <v>0</v>
      </c>
      <c r="F95" s="257">
        <v>0</v>
      </c>
      <c r="G95" s="257">
        <v>0</v>
      </c>
      <c r="H95" s="257">
        <v>43</v>
      </c>
      <c r="I95" s="257">
        <v>0</v>
      </c>
    </row>
    <row r="96" spans="1:9" ht="12.75">
      <c r="A96" s="257"/>
      <c r="B96" s="257">
        <v>80148</v>
      </c>
      <c r="C96" s="257"/>
      <c r="D96" s="257" t="s">
        <v>98</v>
      </c>
      <c r="E96" s="259">
        <v>50000</v>
      </c>
      <c r="F96" s="257">
        <v>0</v>
      </c>
      <c r="G96" s="259">
        <v>50000</v>
      </c>
      <c r="H96" s="259">
        <v>34924</v>
      </c>
      <c r="I96" s="257">
        <v>69.85</v>
      </c>
    </row>
    <row r="97" spans="1:9" ht="12.75">
      <c r="A97" s="257"/>
      <c r="B97" s="257"/>
      <c r="C97" s="257">
        <v>830</v>
      </c>
      <c r="D97" s="257" t="s">
        <v>22</v>
      </c>
      <c r="E97" s="259">
        <v>50000</v>
      </c>
      <c r="F97" s="257">
        <v>0</v>
      </c>
      <c r="G97" s="259">
        <v>50000</v>
      </c>
      <c r="H97" s="259">
        <v>34924</v>
      </c>
      <c r="I97" s="257">
        <v>69.85</v>
      </c>
    </row>
    <row r="98" spans="1:9" ht="12.75">
      <c r="A98" s="257"/>
      <c r="B98" s="257">
        <v>80195</v>
      </c>
      <c r="C98" s="257"/>
      <c r="D98" s="257" t="s">
        <v>18</v>
      </c>
      <c r="E98" s="259">
        <v>1146</v>
      </c>
      <c r="F98" s="259">
        <v>86501</v>
      </c>
      <c r="G98" s="259">
        <v>87647</v>
      </c>
      <c r="H98" s="259">
        <v>87647</v>
      </c>
      <c r="I98" s="257">
        <v>100</v>
      </c>
    </row>
    <row r="99" spans="1:9" ht="12.75">
      <c r="A99" s="257"/>
      <c r="B99" s="257"/>
      <c r="C99" s="257">
        <v>2030</v>
      </c>
      <c r="D99" s="257" t="s">
        <v>94</v>
      </c>
      <c r="E99" s="259">
        <v>1146</v>
      </c>
      <c r="F99" s="259">
        <v>86501</v>
      </c>
      <c r="G99" s="259">
        <v>87647</v>
      </c>
      <c r="H99" s="259">
        <v>87647</v>
      </c>
      <c r="I99" s="257">
        <v>100</v>
      </c>
    </row>
    <row r="100" spans="1:9" ht="12.75">
      <c r="A100" s="257">
        <v>852</v>
      </c>
      <c r="B100" s="257"/>
      <c r="C100" s="257"/>
      <c r="D100" s="257" t="s">
        <v>99</v>
      </c>
      <c r="E100" s="259">
        <v>483450</v>
      </c>
      <c r="F100" s="259">
        <v>19290</v>
      </c>
      <c r="G100" s="259">
        <v>502740</v>
      </c>
      <c r="H100" s="259">
        <v>281852.19</v>
      </c>
      <c r="I100" s="257"/>
    </row>
    <row r="101" spans="1:9" ht="12.75">
      <c r="A101" s="257"/>
      <c r="B101" s="257">
        <v>85212</v>
      </c>
      <c r="C101" s="257"/>
      <c r="D101" s="257" t="s">
        <v>100</v>
      </c>
      <c r="E101" s="257">
        <v>0</v>
      </c>
      <c r="F101" s="257">
        <v>0</v>
      </c>
      <c r="G101" s="257">
        <v>0</v>
      </c>
      <c r="H101" s="259">
        <v>1070.24</v>
      </c>
      <c r="I101" s="257">
        <v>0</v>
      </c>
    </row>
    <row r="102" spans="1:9" ht="12.75">
      <c r="A102" s="257"/>
      <c r="B102" s="257"/>
      <c r="C102" s="257">
        <v>970</v>
      </c>
      <c r="D102" s="257" t="s">
        <v>27</v>
      </c>
      <c r="E102" s="257">
        <v>0</v>
      </c>
      <c r="F102" s="257">
        <v>0</v>
      </c>
      <c r="G102" s="257">
        <v>0</v>
      </c>
      <c r="H102" s="259">
        <v>1070.24</v>
      </c>
      <c r="I102" s="257">
        <v>0</v>
      </c>
    </row>
    <row r="103" spans="1:9" ht="12.75">
      <c r="A103" s="257"/>
      <c r="B103" s="257">
        <v>85214</v>
      </c>
      <c r="C103" s="257"/>
      <c r="D103" s="257" t="s">
        <v>101</v>
      </c>
      <c r="E103" s="259">
        <v>237300</v>
      </c>
      <c r="F103" s="259">
        <v>5000</v>
      </c>
      <c r="G103" s="259">
        <v>242300</v>
      </c>
      <c r="H103" s="259">
        <v>118115</v>
      </c>
      <c r="I103" s="257">
        <v>48.75</v>
      </c>
    </row>
    <row r="104" spans="1:9" ht="12.75">
      <c r="A104" s="257"/>
      <c r="B104" s="257"/>
      <c r="C104" s="257">
        <v>2030</v>
      </c>
      <c r="D104" s="257" t="s">
        <v>94</v>
      </c>
      <c r="E104" s="259">
        <v>237300</v>
      </c>
      <c r="F104" s="259">
        <v>5000</v>
      </c>
      <c r="G104" s="259">
        <v>242300</v>
      </c>
      <c r="H104" s="259">
        <v>118115</v>
      </c>
      <c r="I104" s="257">
        <v>48.75</v>
      </c>
    </row>
    <row r="105" spans="1:9" ht="12.75">
      <c r="A105" s="257"/>
      <c r="B105" s="257">
        <v>85219</v>
      </c>
      <c r="C105" s="257"/>
      <c r="D105" s="257" t="s">
        <v>102</v>
      </c>
      <c r="E105" s="259">
        <v>206400</v>
      </c>
      <c r="F105" s="259">
        <v>4350</v>
      </c>
      <c r="G105" s="259">
        <v>210750</v>
      </c>
      <c r="H105" s="259">
        <v>115571</v>
      </c>
      <c r="I105" s="257">
        <v>54.84</v>
      </c>
    </row>
    <row r="106" spans="1:9" ht="12.75">
      <c r="A106" s="257"/>
      <c r="B106" s="257"/>
      <c r="C106" s="257">
        <v>2030</v>
      </c>
      <c r="D106" s="257" t="s">
        <v>94</v>
      </c>
      <c r="E106" s="259">
        <v>206400</v>
      </c>
      <c r="F106" s="259">
        <v>4350</v>
      </c>
      <c r="G106" s="259">
        <v>210750</v>
      </c>
      <c r="H106" s="259">
        <v>115571</v>
      </c>
      <c r="I106" s="257">
        <v>54.84</v>
      </c>
    </row>
    <row r="107" spans="1:9" ht="12.75">
      <c r="A107" s="257"/>
      <c r="B107" s="257">
        <v>85228</v>
      </c>
      <c r="C107" s="257"/>
      <c r="D107" s="257" t="s">
        <v>103</v>
      </c>
      <c r="E107" s="259">
        <v>15050</v>
      </c>
      <c r="F107" s="257">
        <v>0</v>
      </c>
      <c r="G107" s="259">
        <v>15050</v>
      </c>
      <c r="H107" s="259">
        <v>12413.95</v>
      </c>
      <c r="I107" s="257">
        <v>82.48</v>
      </c>
    </row>
    <row r="108" spans="1:9" ht="12.75">
      <c r="A108" s="257"/>
      <c r="B108" s="257"/>
      <c r="C108" s="257">
        <v>830</v>
      </c>
      <c r="D108" s="257" t="s">
        <v>22</v>
      </c>
      <c r="E108" s="259">
        <v>15000</v>
      </c>
      <c r="F108" s="257">
        <v>0</v>
      </c>
      <c r="G108" s="259">
        <v>15000</v>
      </c>
      <c r="H108" s="259">
        <v>12413.95</v>
      </c>
      <c r="I108" s="257">
        <v>82.76</v>
      </c>
    </row>
    <row r="109" spans="1:9" ht="12.75">
      <c r="A109" s="257"/>
      <c r="B109" s="257"/>
      <c r="C109" s="257">
        <v>2360</v>
      </c>
      <c r="D109" s="257" t="s">
        <v>37</v>
      </c>
      <c r="E109" s="257">
        <v>50</v>
      </c>
      <c r="F109" s="257">
        <v>0</v>
      </c>
      <c r="G109" s="257">
        <v>50</v>
      </c>
      <c r="H109" s="257">
        <v>0</v>
      </c>
      <c r="I109" s="257">
        <v>0</v>
      </c>
    </row>
    <row r="110" spans="1:9" ht="12.75">
      <c r="A110" s="257"/>
      <c r="B110" s="257">
        <v>85295</v>
      </c>
      <c r="C110" s="257"/>
      <c r="D110" s="257" t="s">
        <v>18</v>
      </c>
      <c r="E110" s="259">
        <v>24700</v>
      </c>
      <c r="F110" s="259">
        <v>9940</v>
      </c>
      <c r="G110" s="259">
        <v>34640</v>
      </c>
      <c r="H110" s="259">
        <v>34682</v>
      </c>
      <c r="I110" s="257">
        <v>100.12</v>
      </c>
    </row>
    <row r="111" spans="1:9" ht="12.75">
      <c r="A111" s="257"/>
      <c r="B111" s="257"/>
      <c r="C111" s="257">
        <v>970</v>
      </c>
      <c r="D111" s="257" t="s">
        <v>27</v>
      </c>
      <c r="E111" s="257">
        <v>0</v>
      </c>
      <c r="F111" s="257">
        <v>0</v>
      </c>
      <c r="G111" s="257">
        <v>0</v>
      </c>
      <c r="H111" s="257">
        <v>42</v>
      </c>
      <c r="I111" s="257">
        <v>0</v>
      </c>
    </row>
    <row r="112" spans="1:9" ht="12.75">
      <c r="A112" s="257"/>
      <c r="B112" s="257"/>
      <c r="C112" s="257">
        <v>2030</v>
      </c>
      <c r="D112" s="257" t="s">
        <v>94</v>
      </c>
      <c r="E112" s="259">
        <v>24700</v>
      </c>
      <c r="F112" s="259">
        <v>9940</v>
      </c>
      <c r="G112" s="259">
        <v>34640</v>
      </c>
      <c r="H112" s="259">
        <v>34640</v>
      </c>
      <c r="I112" s="257">
        <v>100</v>
      </c>
    </row>
    <row r="113" spans="1:9" ht="12.75">
      <c r="A113" s="257">
        <v>854</v>
      </c>
      <c r="B113" s="257"/>
      <c r="C113" s="257"/>
      <c r="D113" s="257" t="s">
        <v>104</v>
      </c>
      <c r="E113" s="257">
        <v>0</v>
      </c>
      <c r="F113" s="259">
        <v>151436</v>
      </c>
      <c r="G113" s="259">
        <v>151436</v>
      </c>
      <c r="H113" s="259">
        <v>151436</v>
      </c>
      <c r="I113" s="257">
        <v>100</v>
      </c>
    </row>
    <row r="114" spans="1:9" ht="12.75">
      <c r="A114" s="257"/>
      <c r="B114" s="257">
        <v>85415</v>
      </c>
      <c r="C114" s="257"/>
      <c r="D114" s="257" t="s">
        <v>105</v>
      </c>
      <c r="E114" s="257">
        <v>0</v>
      </c>
      <c r="F114" s="259">
        <v>151436</v>
      </c>
      <c r="G114" s="259">
        <v>151436</v>
      </c>
      <c r="H114" s="259">
        <v>151436</v>
      </c>
      <c r="I114" s="257">
        <v>100</v>
      </c>
    </row>
    <row r="115" spans="1:9" ht="12.75">
      <c r="A115" s="257"/>
      <c r="B115" s="257"/>
      <c r="C115" s="257">
        <v>2030</v>
      </c>
      <c r="D115" s="257" t="s">
        <v>94</v>
      </c>
      <c r="E115" s="257">
        <v>0</v>
      </c>
      <c r="F115" s="259">
        <v>151436</v>
      </c>
      <c r="G115" s="259">
        <v>151436</v>
      </c>
      <c r="H115" s="259">
        <v>151436</v>
      </c>
      <c r="I115" s="257">
        <v>100</v>
      </c>
    </row>
    <row r="116" spans="1:9" ht="12.75">
      <c r="A116" s="257">
        <v>900</v>
      </c>
      <c r="B116" s="257"/>
      <c r="C116" s="257"/>
      <c r="D116" s="257" t="s">
        <v>106</v>
      </c>
      <c r="E116" s="259">
        <v>2000</v>
      </c>
      <c r="F116" s="257">
        <v>0</v>
      </c>
      <c r="G116" s="259">
        <v>2000</v>
      </c>
      <c r="H116" s="259">
        <v>2548</v>
      </c>
      <c r="I116" s="257">
        <v>127.4</v>
      </c>
    </row>
    <row r="117" spans="1:9" ht="12.75">
      <c r="A117" s="257"/>
      <c r="B117" s="257">
        <v>90020</v>
      </c>
      <c r="C117" s="257"/>
      <c r="D117" s="257" t="s">
        <v>107</v>
      </c>
      <c r="E117" s="259">
        <v>2000</v>
      </c>
      <c r="F117" s="257">
        <v>0</v>
      </c>
      <c r="G117" s="259">
        <v>2000</v>
      </c>
      <c r="H117" s="259">
        <v>1859.7</v>
      </c>
      <c r="I117" s="257">
        <v>92.99</v>
      </c>
    </row>
    <row r="118" spans="1:9" ht="12.75">
      <c r="A118" s="257"/>
      <c r="B118" s="257"/>
      <c r="C118" s="257">
        <v>400</v>
      </c>
      <c r="D118" s="257" t="s">
        <v>109</v>
      </c>
      <c r="E118" s="259">
        <v>2000</v>
      </c>
      <c r="F118" s="257">
        <v>0</v>
      </c>
      <c r="G118" s="259">
        <v>2000</v>
      </c>
      <c r="H118" s="259">
        <v>1859.7</v>
      </c>
      <c r="I118" s="257">
        <v>92.99</v>
      </c>
    </row>
    <row r="119" spans="1:9" ht="12.75">
      <c r="A119" s="257"/>
      <c r="B119" s="257">
        <v>90095</v>
      </c>
      <c r="C119" s="257"/>
      <c r="D119" s="257" t="s">
        <v>18</v>
      </c>
      <c r="E119" s="257">
        <v>0</v>
      </c>
      <c r="F119" s="257">
        <v>0</v>
      </c>
      <c r="G119" s="257">
        <v>0</v>
      </c>
      <c r="H119" s="257">
        <v>688.3</v>
      </c>
      <c r="I119" s="257">
        <v>0</v>
      </c>
    </row>
    <row r="120" spans="1:9" ht="12.75">
      <c r="A120" s="257"/>
      <c r="B120" s="257"/>
      <c r="C120" s="257">
        <v>830</v>
      </c>
      <c r="D120" s="257" t="s">
        <v>22</v>
      </c>
      <c r="E120" s="257">
        <v>0</v>
      </c>
      <c r="F120" s="257">
        <v>0</v>
      </c>
      <c r="G120" s="257">
        <v>0</v>
      </c>
      <c r="H120" s="257">
        <v>2</v>
      </c>
      <c r="I120" s="257">
        <v>0</v>
      </c>
    </row>
    <row r="121" spans="1:9" ht="12.75">
      <c r="A121" s="257"/>
      <c r="B121" s="257"/>
      <c r="C121" s="257">
        <v>970</v>
      </c>
      <c r="D121" s="257" t="s">
        <v>27</v>
      </c>
      <c r="E121" s="257">
        <v>0</v>
      </c>
      <c r="F121" s="257">
        <v>0</v>
      </c>
      <c r="G121" s="257">
        <v>0</v>
      </c>
      <c r="H121" s="257">
        <v>686.3</v>
      </c>
      <c r="I121" s="257">
        <v>0</v>
      </c>
    </row>
    <row r="122" spans="1:9" ht="12.75">
      <c r="A122" s="257">
        <v>921</v>
      </c>
      <c r="B122" s="257"/>
      <c r="C122" s="257"/>
      <c r="D122" s="257" t="s">
        <v>110</v>
      </c>
      <c r="E122" s="257">
        <v>0</v>
      </c>
      <c r="F122" s="257">
        <v>0</v>
      </c>
      <c r="G122" s="257">
        <v>0</v>
      </c>
      <c r="H122" s="257">
        <v>120.52</v>
      </c>
      <c r="I122" s="257">
        <v>0</v>
      </c>
    </row>
    <row r="123" spans="1:9" ht="12.75">
      <c r="A123" s="257"/>
      <c r="B123" s="257">
        <v>92195</v>
      </c>
      <c r="C123" s="257"/>
      <c r="D123" s="257" t="s">
        <v>18</v>
      </c>
      <c r="E123" s="257">
        <v>0</v>
      </c>
      <c r="F123" s="257">
        <v>0</v>
      </c>
      <c r="G123" s="257">
        <v>0</v>
      </c>
      <c r="H123" s="257">
        <v>120.52</v>
      </c>
      <c r="I123" s="257">
        <v>0</v>
      </c>
    </row>
    <row r="124" spans="1:9" ht="12.75">
      <c r="A124" s="257"/>
      <c r="B124" s="257"/>
      <c r="C124" s="257">
        <v>830</v>
      </c>
      <c r="D124" s="257" t="s">
        <v>22</v>
      </c>
      <c r="E124" s="257">
        <v>0</v>
      </c>
      <c r="F124" s="257">
        <v>0</v>
      </c>
      <c r="G124" s="257">
        <v>0</v>
      </c>
      <c r="H124" s="257">
        <v>120.52</v>
      </c>
      <c r="I124" s="257">
        <v>0</v>
      </c>
    </row>
    <row r="125" spans="1:9" ht="12.75">
      <c r="A125" s="257" t="s">
        <v>111</v>
      </c>
      <c r="B125" s="257"/>
      <c r="C125" s="257"/>
      <c r="D125" s="257"/>
      <c r="E125" s="259">
        <v>4140300</v>
      </c>
      <c r="F125" s="259">
        <v>191948</v>
      </c>
      <c r="G125" s="259">
        <v>4332248</v>
      </c>
      <c r="H125" s="259">
        <v>2204561.45</v>
      </c>
      <c r="I125" s="257">
        <v>50.89</v>
      </c>
    </row>
    <row r="126" spans="1:9" ht="12.75">
      <c r="A126" s="257">
        <v>10</v>
      </c>
      <c r="B126" s="257"/>
      <c r="C126" s="257"/>
      <c r="D126" s="257" t="s">
        <v>16</v>
      </c>
      <c r="E126" s="257">
        <v>0</v>
      </c>
      <c r="F126" s="259">
        <v>101048</v>
      </c>
      <c r="G126" s="259">
        <v>101048</v>
      </c>
      <c r="H126" s="259">
        <v>101047.45</v>
      </c>
      <c r="I126" s="257">
        <v>100</v>
      </c>
    </row>
    <row r="127" spans="1:9" ht="12.75">
      <c r="A127" s="257"/>
      <c r="B127" s="257">
        <v>1095</v>
      </c>
      <c r="C127" s="257"/>
      <c r="D127" s="257" t="s">
        <v>18</v>
      </c>
      <c r="E127" s="257">
        <v>0</v>
      </c>
      <c r="F127" s="259">
        <v>101048</v>
      </c>
      <c r="G127" s="259">
        <v>101048</v>
      </c>
      <c r="H127" s="259">
        <v>101047.45</v>
      </c>
      <c r="I127" s="257">
        <v>100</v>
      </c>
    </row>
    <row r="128" spans="1:9" ht="12.75">
      <c r="A128" s="257"/>
      <c r="B128" s="257"/>
      <c r="C128" s="257">
        <v>2010</v>
      </c>
      <c r="D128" s="257" t="s">
        <v>113</v>
      </c>
      <c r="E128" s="257">
        <v>0</v>
      </c>
      <c r="F128" s="259">
        <v>101048</v>
      </c>
      <c r="G128" s="259">
        <v>101048</v>
      </c>
      <c r="H128" s="259">
        <v>101047.45</v>
      </c>
      <c r="I128" s="257">
        <v>100</v>
      </c>
    </row>
    <row r="129" spans="1:9" ht="12.75">
      <c r="A129" s="257">
        <v>750</v>
      </c>
      <c r="B129" s="257"/>
      <c r="C129" s="257"/>
      <c r="D129" s="257" t="s">
        <v>34</v>
      </c>
      <c r="E129" s="259">
        <v>82400</v>
      </c>
      <c r="F129" s="257">
        <v>0</v>
      </c>
      <c r="G129" s="259">
        <v>82400</v>
      </c>
      <c r="H129" s="259">
        <v>44328</v>
      </c>
      <c r="I129" s="257">
        <v>53.8</v>
      </c>
    </row>
    <row r="130" spans="1:9" ht="12.75">
      <c r="A130" s="257"/>
      <c r="B130" s="257">
        <v>75011</v>
      </c>
      <c r="C130" s="257"/>
      <c r="D130" s="257" t="s">
        <v>35</v>
      </c>
      <c r="E130" s="259">
        <v>82400</v>
      </c>
      <c r="F130" s="257">
        <v>0</v>
      </c>
      <c r="G130" s="259">
        <v>82400</v>
      </c>
      <c r="H130" s="259">
        <v>44328</v>
      </c>
      <c r="I130" s="257">
        <v>53.8</v>
      </c>
    </row>
    <row r="131" spans="1:9" ht="12.75">
      <c r="A131" s="257"/>
      <c r="B131" s="257"/>
      <c r="C131" s="257">
        <v>2010</v>
      </c>
      <c r="D131" s="257" t="s">
        <v>113</v>
      </c>
      <c r="E131" s="259">
        <v>82400</v>
      </c>
      <c r="F131" s="257">
        <v>0</v>
      </c>
      <c r="G131" s="259">
        <v>82400</v>
      </c>
      <c r="H131" s="259">
        <v>44328</v>
      </c>
      <c r="I131" s="257">
        <v>53.8</v>
      </c>
    </row>
    <row r="132" spans="1:9" ht="12.75">
      <c r="A132" s="257">
        <v>751</v>
      </c>
      <c r="B132" s="257"/>
      <c r="C132" s="257"/>
      <c r="D132" s="257" t="s">
        <v>114</v>
      </c>
      <c r="E132" s="259">
        <v>1800</v>
      </c>
      <c r="F132" s="257">
        <v>-200</v>
      </c>
      <c r="G132" s="259">
        <v>1600</v>
      </c>
      <c r="H132" s="257">
        <v>801</v>
      </c>
      <c r="I132" s="257">
        <v>50.06</v>
      </c>
    </row>
    <row r="133" spans="1:9" ht="12.75">
      <c r="A133" s="257"/>
      <c r="B133" s="257">
        <v>75101</v>
      </c>
      <c r="C133" s="257"/>
      <c r="D133" s="257" t="s">
        <v>115</v>
      </c>
      <c r="E133" s="259">
        <v>1800</v>
      </c>
      <c r="F133" s="257">
        <v>-200</v>
      </c>
      <c r="G133" s="259">
        <v>1600</v>
      </c>
      <c r="H133" s="257">
        <v>801</v>
      </c>
      <c r="I133" s="257">
        <v>50.06</v>
      </c>
    </row>
    <row r="134" spans="1:9" ht="12.75">
      <c r="A134" s="257"/>
      <c r="B134" s="257"/>
      <c r="C134" s="257">
        <v>2010</v>
      </c>
      <c r="D134" s="257" t="s">
        <v>113</v>
      </c>
      <c r="E134" s="259">
        <v>1800</v>
      </c>
      <c r="F134" s="257">
        <v>-200</v>
      </c>
      <c r="G134" s="259">
        <v>1600</v>
      </c>
      <c r="H134" s="257">
        <v>801</v>
      </c>
      <c r="I134" s="257">
        <v>50.06</v>
      </c>
    </row>
    <row r="135" spans="1:9" ht="12.75">
      <c r="A135" s="257">
        <v>852</v>
      </c>
      <c r="B135" s="257"/>
      <c r="C135" s="257"/>
      <c r="D135" s="257" t="s">
        <v>116</v>
      </c>
      <c r="E135" s="259">
        <v>4056100</v>
      </c>
      <c r="F135" s="259">
        <v>91100</v>
      </c>
      <c r="G135" s="259">
        <v>4147200</v>
      </c>
      <c r="H135" s="259">
        <v>2058385</v>
      </c>
      <c r="I135" s="257">
        <v>49.63</v>
      </c>
    </row>
    <row r="136" spans="1:9" ht="12.75">
      <c r="A136" s="257"/>
      <c r="B136" s="257">
        <v>85212</v>
      </c>
      <c r="C136" s="257"/>
      <c r="D136" s="257" t="s">
        <v>100</v>
      </c>
      <c r="E136" s="259">
        <v>3824300</v>
      </c>
      <c r="F136" s="259">
        <v>87700</v>
      </c>
      <c r="G136" s="259">
        <v>3912000</v>
      </c>
      <c r="H136" s="259">
        <v>1941292</v>
      </c>
      <c r="I136" s="257">
        <v>49.62</v>
      </c>
    </row>
    <row r="137" spans="1:9" ht="12.75">
      <c r="A137" s="257"/>
      <c r="B137" s="257"/>
      <c r="C137" s="257">
        <v>2010</v>
      </c>
      <c r="D137" s="257" t="s">
        <v>113</v>
      </c>
      <c r="E137" s="259">
        <v>3824300</v>
      </c>
      <c r="F137" s="259">
        <v>87700</v>
      </c>
      <c r="G137" s="259">
        <v>3912000</v>
      </c>
      <c r="H137" s="259">
        <v>1941292</v>
      </c>
      <c r="I137" s="257">
        <v>49.62</v>
      </c>
    </row>
    <row r="138" spans="1:9" ht="12.75">
      <c r="A138" s="257"/>
      <c r="B138" s="257">
        <v>85213</v>
      </c>
      <c r="C138" s="257"/>
      <c r="D138" s="257" t="s">
        <v>117</v>
      </c>
      <c r="E138" s="259">
        <v>41500</v>
      </c>
      <c r="F138" s="257">
        <v>0</v>
      </c>
      <c r="G138" s="259">
        <v>41500</v>
      </c>
      <c r="H138" s="259">
        <v>20748</v>
      </c>
      <c r="I138" s="257">
        <v>50</v>
      </c>
    </row>
    <row r="139" spans="1:9" ht="12.75">
      <c r="A139" s="257"/>
      <c r="B139" s="257"/>
      <c r="C139" s="257">
        <v>2010</v>
      </c>
      <c r="D139" s="257" t="s">
        <v>113</v>
      </c>
      <c r="E139" s="259">
        <v>41500</v>
      </c>
      <c r="F139" s="257">
        <v>0</v>
      </c>
      <c r="G139" s="259">
        <v>41500</v>
      </c>
      <c r="H139" s="259">
        <v>20748</v>
      </c>
      <c r="I139" s="257">
        <v>50</v>
      </c>
    </row>
    <row r="140" spans="1:9" ht="12.75">
      <c r="A140" s="257"/>
      <c r="B140" s="257">
        <v>85214</v>
      </c>
      <c r="C140" s="257"/>
      <c r="D140" s="257" t="s">
        <v>101</v>
      </c>
      <c r="E140" s="259">
        <v>190300</v>
      </c>
      <c r="F140" s="259">
        <v>3400</v>
      </c>
      <c r="G140" s="259">
        <v>193700</v>
      </c>
      <c r="H140" s="259">
        <v>96345</v>
      </c>
      <c r="I140" s="257">
        <v>49.74</v>
      </c>
    </row>
    <row r="141" spans="1:9" ht="12.75">
      <c r="A141" s="257"/>
      <c r="B141" s="257"/>
      <c r="C141" s="257">
        <v>2010</v>
      </c>
      <c r="D141" s="257" t="s">
        <v>113</v>
      </c>
      <c r="E141" s="259">
        <v>190300</v>
      </c>
      <c r="F141" s="259">
        <v>3400</v>
      </c>
      <c r="G141" s="259">
        <v>193700</v>
      </c>
      <c r="H141" s="259">
        <v>96345</v>
      </c>
      <c r="I141" s="257">
        <v>49.74</v>
      </c>
    </row>
    <row r="142" spans="1:9" ht="12.75">
      <c r="A142" s="257" t="s">
        <v>118</v>
      </c>
      <c r="B142" s="257"/>
      <c r="C142" s="257"/>
      <c r="D142" s="257"/>
      <c r="E142" s="258">
        <v>421000</v>
      </c>
      <c r="F142" s="258">
        <v>1431000</v>
      </c>
      <c r="G142" s="258">
        <v>1852000</v>
      </c>
      <c r="H142" s="258">
        <v>564768</v>
      </c>
      <c r="I142" s="257">
        <v>30.5</v>
      </c>
    </row>
    <row r="143" spans="1:9" ht="12.75">
      <c r="A143" s="257">
        <v>10</v>
      </c>
      <c r="B143" s="257"/>
      <c r="C143" s="257"/>
      <c r="D143" s="257" t="s">
        <v>16</v>
      </c>
      <c r="E143" s="259">
        <v>21000</v>
      </c>
      <c r="F143" s="257">
        <v>0</v>
      </c>
      <c r="G143" s="259">
        <v>21000</v>
      </c>
      <c r="H143" s="257">
        <v>0</v>
      </c>
      <c r="I143" s="257">
        <v>0</v>
      </c>
    </row>
    <row r="144" spans="1:9" ht="12.75">
      <c r="A144" s="257"/>
      <c r="B144" s="257">
        <v>1095</v>
      </c>
      <c r="C144" s="257"/>
      <c r="D144" s="257" t="s">
        <v>18</v>
      </c>
      <c r="E144" s="259">
        <v>21000</v>
      </c>
      <c r="F144" s="257">
        <v>0</v>
      </c>
      <c r="G144" s="259">
        <v>21000</v>
      </c>
      <c r="H144" s="257">
        <v>0</v>
      </c>
      <c r="I144" s="257">
        <v>0</v>
      </c>
    </row>
    <row r="145" spans="1:9" ht="12.75">
      <c r="A145" s="257"/>
      <c r="B145" s="257"/>
      <c r="C145" s="257">
        <v>770</v>
      </c>
      <c r="D145" s="257" t="s">
        <v>120</v>
      </c>
      <c r="E145" s="259">
        <v>21000</v>
      </c>
      <c r="F145" s="257">
        <v>0</v>
      </c>
      <c r="G145" s="259">
        <v>21000</v>
      </c>
      <c r="H145" s="257">
        <v>0</v>
      </c>
      <c r="I145" s="257">
        <v>0</v>
      </c>
    </row>
    <row r="146" spans="1:9" ht="12.75">
      <c r="A146" s="257">
        <v>600</v>
      </c>
      <c r="B146" s="257"/>
      <c r="C146" s="257"/>
      <c r="D146" s="257" t="s">
        <v>24</v>
      </c>
      <c r="E146" s="257">
        <v>0</v>
      </c>
      <c r="F146" s="259">
        <v>315000</v>
      </c>
      <c r="G146" s="259">
        <v>315000</v>
      </c>
      <c r="H146" s="257">
        <v>0</v>
      </c>
      <c r="I146" s="257">
        <v>0</v>
      </c>
    </row>
    <row r="147" spans="1:9" ht="12.75">
      <c r="A147" s="257"/>
      <c r="B147" s="257">
        <v>60016</v>
      </c>
      <c r="C147" s="257"/>
      <c r="D147" s="257" t="s">
        <v>25</v>
      </c>
      <c r="E147" s="257">
        <v>0</v>
      </c>
      <c r="F147" s="259">
        <v>315000</v>
      </c>
      <c r="G147" s="259">
        <v>315000</v>
      </c>
      <c r="H147" s="257">
        <v>0</v>
      </c>
      <c r="I147" s="257">
        <v>0</v>
      </c>
    </row>
    <row r="148" spans="1:9" ht="12.75">
      <c r="A148" s="257"/>
      <c r="B148" s="257"/>
      <c r="C148" s="257">
        <v>6260</v>
      </c>
      <c r="D148" s="257" t="s">
        <v>122</v>
      </c>
      <c r="E148" s="257">
        <v>0</v>
      </c>
      <c r="F148" s="259">
        <v>315000</v>
      </c>
      <c r="G148" s="259">
        <v>315000</v>
      </c>
      <c r="H148" s="257">
        <v>0</v>
      </c>
      <c r="I148" s="257">
        <v>0</v>
      </c>
    </row>
    <row r="149" spans="1:9" ht="12.75">
      <c r="A149" s="257">
        <v>700</v>
      </c>
      <c r="B149" s="257"/>
      <c r="C149" s="257"/>
      <c r="D149" s="257" t="s">
        <v>28</v>
      </c>
      <c r="E149" s="259">
        <v>400000</v>
      </c>
      <c r="F149" s="257">
        <v>0</v>
      </c>
      <c r="G149" s="259">
        <v>400000</v>
      </c>
      <c r="H149" s="259">
        <v>114767.5</v>
      </c>
      <c r="I149" s="257">
        <v>28.69</v>
      </c>
    </row>
    <row r="150" spans="1:9" ht="12.75">
      <c r="A150" s="257"/>
      <c r="B150" s="257">
        <v>70005</v>
      </c>
      <c r="C150" s="257"/>
      <c r="D150" s="257" t="s">
        <v>29</v>
      </c>
      <c r="E150" s="259">
        <v>400000</v>
      </c>
      <c r="F150" s="257">
        <v>0</v>
      </c>
      <c r="G150" s="259">
        <v>400000</v>
      </c>
      <c r="H150" s="259">
        <v>114767.5</v>
      </c>
      <c r="I150" s="257">
        <v>28.69</v>
      </c>
    </row>
    <row r="151" spans="1:9" ht="12.75">
      <c r="A151" s="257"/>
      <c r="B151" s="257"/>
      <c r="C151" s="257">
        <v>770</v>
      </c>
      <c r="D151" s="257" t="s">
        <v>125</v>
      </c>
      <c r="E151" s="259">
        <v>70000</v>
      </c>
      <c r="F151" s="257">
        <v>0</v>
      </c>
      <c r="G151" s="259">
        <v>70000</v>
      </c>
      <c r="H151" s="259">
        <v>114767.5</v>
      </c>
      <c r="I151" s="257">
        <v>163.95</v>
      </c>
    </row>
    <row r="152" spans="1:9" ht="12.75">
      <c r="A152" s="257"/>
      <c r="B152" s="257"/>
      <c r="C152" s="257">
        <v>780</v>
      </c>
      <c r="D152" s="257" t="s">
        <v>127</v>
      </c>
      <c r="E152" s="259">
        <v>330000</v>
      </c>
      <c r="F152" s="257">
        <v>0</v>
      </c>
      <c r="G152" s="259">
        <v>330000</v>
      </c>
      <c r="H152" s="257">
        <v>0</v>
      </c>
      <c r="I152" s="257">
        <v>0</v>
      </c>
    </row>
    <row r="153" spans="1:9" ht="12.75">
      <c r="A153" s="257">
        <v>801</v>
      </c>
      <c r="B153" s="257"/>
      <c r="C153" s="257"/>
      <c r="D153" s="257" t="s">
        <v>91</v>
      </c>
      <c r="E153" s="257">
        <v>0</v>
      </c>
      <c r="F153" s="259">
        <v>450000</v>
      </c>
      <c r="G153" s="259">
        <v>450000</v>
      </c>
      <c r="H153" s="259">
        <v>450000</v>
      </c>
      <c r="I153" s="257">
        <v>100</v>
      </c>
    </row>
    <row r="154" spans="1:9" ht="12.75">
      <c r="A154" s="257"/>
      <c r="B154" s="257">
        <v>80101</v>
      </c>
      <c r="C154" s="257"/>
      <c r="D154" s="257" t="s">
        <v>92</v>
      </c>
      <c r="E154" s="257">
        <v>0</v>
      </c>
      <c r="F154" s="259">
        <v>450000</v>
      </c>
      <c r="G154" s="259">
        <v>450000</v>
      </c>
      <c r="H154" s="259">
        <v>450000</v>
      </c>
      <c r="I154" s="257">
        <v>100</v>
      </c>
    </row>
    <row r="155" spans="1:9" ht="12.75">
      <c r="A155" s="257"/>
      <c r="B155" s="257"/>
      <c r="C155" s="257">
        <v>6298</v>
      </c>
      <c r="D155" s="257" t="s">
        <v>129</v>
      </c>
      <c r="E155" s="257">
        <v>0</v>
      </c>
      <c r="F155" s="259">
        <v>450000</v>
      </c>
      <c r="G155" s="259">
        <v>450000</v>
      </c>
      <c r="H155" s="259">
        <v>450000</v>
      </c>
      <c r="I155" s="257">
        <v>100</v>
      </c>
    </row>
    <row r="156" spans="1:9" ht="12.75">
      <c r="A156" s="257">
        <v>926</v>
      </c>
      <c r="B156" s="257"/>
      <c r="C156" s="257"/>
      <c r="D156" s="257" t="s">
        <v>132</v>
      </c>
      <c r="E156" s="257">
        <v>0</v>
      </c>
      <c r="F156" s="259">
        <v>666000</v>
      </c>
      <c r="G156" s="259">
        <v>666000</v>
      </c>
      <c r="H156" s="257">
        <v>0</v>
      </c>
      <c r="I156" s="257">
        <v>0</v>
      </c>
    </row>
    <row r="157" spans="1:9" ht="12.75">
      <c r="A157" s="257"/>
      <c r="B157" s="257">
        <v>92601</v>
      </c>
      <c r="C157" s="257"/>
      <c r="D157" s="257" t="s">
        <v>133</v>
      </c>
      <c r="E157" s="257">
        <v>0</v>
      </c>
      <c r="F157" s="259">
        <v>666000</v>
      </c>
      <c r="G157" s="259">
        <v>666000</v>
      </c>
      <c r="H157" s="257">
        <v>0</v>
      </c>
      <c r="I157" s="257">
        <v>0</v>
      </c>
    </row>
    <row r="158" spans="1:9" ht="12.75">
      <c r="A158" s="257"/>
      <c r="B158" s="257"/>
      <c r="C158" s="257">
        <v>6300</v>
      </c>
      <c r="D158" s="257" t="s">
        <v>124</v>
      </c>
      <c r="E158" s="257">
        <v>0</v>
      </c>
      <c r="F158" s="259">
        <v>333000</v>
      </c>
      <c r="G158" s="259">
        <v>333000</v>
      </c>
      <c r="H158" s="257">
        <v>0</v>
      </c>
      <c r="I158" s="257">
        <v>0</v>
      </c>
    </row>
    <row r="159" spans="1:9" ht="12.75">
      <c r="A159" s="257"/>
      <c r="B159" s="257"/>
      <c r="C159" s="257">
        <v>6330</v>
      </c>
      <c r="D159" s="257" t="s">
        <v>135</v>
      </c>
      <c r="E159" s="257">
        <v>0</v>
      </c>
      <c r="F159" s="259">
        <v>333000</v>
      </c>
      <c r="G159" s="259">
        <v>333000</v>
      </c>
      <c r="H159" s="257">
        <v>0</v>
      </c>
      <c r="I159" s="257">
        <v>0</v>
      </c>
    </row>
    <row r="160" spans="1:9" ht="12.75">
      <c r="A160" s="257" t="s">
        <v>136</v>
      </c>
      <c r="B160" s="257"/>
      <c r="C160" s="257"/>
      <c r="D160" s="257"/>
      <c r="E160" s="259">
        <v>22239000</v>
      </c>
      <c r="F160" s="259">
        <v>2668787</v>
      </c>
      <c r="G160" s="259">
        <v>24907787</v>
      </c>
      <c r="H160" s="259">
        <v>13570745.96</v>
      </c>
      <c r="I160" s="257">
        <v>54.48</v>
      </c>
    </row>
    <row r="161" spans="1:9" ht="12.75">
      <c r="A161" s="257"/>
      <c r="B161" s="257"/>
      <c r="C161" s="257"/>
      <c r="D161" s="257"/>
      <c r="E161" s="257"/>
      <c r="F161" s="257"/>
      <c r="G161" s="257"/>
      <c r="H161" s="257"/>
      <c r="I161" s="257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260" customWidth="1"/>
    <col min="2" max="2" width="5.7109375" style="260" customWidth="1"/>
    <col min="3" max="3" width="46.8515625" style="260" customWidth="1"/>
    <col min="4" max="4" width="12.28125" style="260" customWidth="1"/>
    <col min="5" max="5" width="14.421875" style="261" customWidth="1"/>
    <col min="6" max="16384" width="11.57421875" style="0" customWidth="1"/>
  </cols>
  <sheetData>
    <row r="1" spans="1:5" s="263" customFormat="1" ht="40.5" customHeight="1">
      <c r="A1" s="512" t="s">
        <v>298</v>
      </c>
      <c r="B1" s="512"/>
      <c r="C1" s="512"/>
      <c r="D1" s="512"/>
      <c r="E1" s="262"/>
    </row>
    <row r="3" spans="1:5" ht="45">
      <c r="A3" s="264" t="s">
        <v>299</v>
      </c>
      <c r="B3" s="265" t="s">
        <v>3</v>
      </c>
      <c r="C3" s="264" t="s">
        <v>4</v>
      </c>
      <c r="D3" s="266" t="s">
        <v>300</v>
      </c>
      <c r="E3" s="267" t="s">
        <v>301</v>
      </c>
    </row>
    <row r="4" spans="1:5" ht="12.75">
      <c r="A4" s="268">
        <v>1</v>
      </c>
      <c r="B4" s="265" t="s">
        <v>140</v>
      </c>
      <c r="C4" s="264">
        <v>3</v>
      </c>
      <c r="D4" s="264">
        <v>4</v>
      </c>
      <c r="E4" s="264">
        <v>5</v>
      </c>
    </row>
    <row r="5" spans="1:5" ht="12.75">
      <c r="A5" s="513" t="s">
        <v>13</v>
      </c>
      <c r="B5" s="513"/>
      <c r="C5" s="513"/>
      <c r="D5" s="269">
        <f>SUM(D6)</f>
        <v>77623</v>
      </c>
      <c r="E5" s="269">
        <v>23247936</v>
      </c>
    </row>
    <row r="6" spans="1:5" ht="12.75">
      <c r="A6" s="514" t="s">
        <v>14</v>
      </c>
      <c r="B6" s="514"/>
      <c r="C6" s="514"/>
      <c r="D6" s="270">
        <f>SUM(D7,D10,D13,D16)</f>
        <v>77623</v>
      </c>
      <c r="E6" s="270">
        <v>18910688</v>
      </c>
    </row>
    <row r="7" spans="1:5" ht="12.75">
      <c r="A7" s="271">
        <v>700</v>
      </c>
      <c r="B7" s="271"/>
      <c r="C7" s="272" t="s">
        <v>28</v>
      </c>
      <c r="D7" s="273">
        <f>SUM(D8)</f>
        <v>10000</v>
      </c>
      <c r="E7" s="274">
        <v>30700</v>
      </c>
    </row>
    <row r="8" spans="1:5" ht="12.75">
      <c r="A8" s="275">
        <v>70005</v>
      </c>
      <c r="B8" s="275"/>
      <c r="C8" s="276" t="s">
        <v>29</v>
      </c>
      <c r="D8" s="277">
        <f>SUM(D9)</f>
        <v>10000</v>
      </c>
      <c r="E8" s="278">
        <v>30700</v>
      </c>
    </row>
    <row r="9" spans="1:5" ht="48">
      <c r="A9" s="279"/>
      <c r="B9" s="280" t="s">
        <v>19</v>
      </c>
      <c r="C9" s="281" t="s">
        <v>20</v>
      </c>
      <c r="D9" s="278">
        <v>10000</v>
      </c>
      <c r="E9" s="278">
        <v>28700</v>
      </c>
    </row>
    <row r="10" spans="1:8" s="260" customFormat="1" ht="12.75">
      <c r="A10" s="282">
        <v>758</v>
      </c>
      <c r="B10" s="282"/>
      <c r="C10" s="283" t="s">
        <v>85</v>
      </c>
      <c r="D10" s="284">
        <f>SUM(D11)</f>
        <v>30000</v>
      </c>
      <c r="E10" s="285">
        <v>11691332</v>
      </c>
      <c r="F10"/>
      <c r="G10"/>
      <c r="H10"/>
    </row>
    <row r="11" spans="1:8" s="260" customFormat="1" ht="21.75">
      <c r="A11" s="286">
        <v>75801</v>
      </c>
      <c r="B11" s="286"/>
      <c r="C11" s="287" t="s">
        <v>86</v>
      </c>
      <c r="D11" s="288">
        <f>SUM(D12)</f>
        <v>30000</v>
      </c>
      <c r="E11" s="289">
        <v>8189453</v>
      </c>
      <c r="F11"/>
      <c r="G11"/>
      <c r="H11"/>
    </row>
    <row r="12" spans="1:8" s="260" customFormat="1" ht="12.75">
      <c r="A12" s="290"/>
      <c r="B12" s="291">
        <v>2920</v>
      </c>
      <c r="C12" s="292" t="s">
        <v>88</v>
      </c>
      <c r="D12" s="293">
        <v>30000</v>
      </c>
      <c r="E12" s="294">
        <v>8189453</v>
      </c>
      <c r="F12"/>
      <c r="G12"/>
      <c r="H12"/>
    </row>
    <row r="13" spans="1:7" ht="12.75">
      <c r="A13" s="282">
        <v>801</v>
      </c>
      <c r="B13" s="295"/>
      <c r="C13" s="283" t="s">
        <v>91</v>
      </c>
      <c r="D13" s="296">
        <f>SUM(D14)</f>
        <v>32623</v>
      </c>
      <c r="E13" s="285">
        <v>494002</v>
      </c>
      <c r="G13" s="297"/>
    </row>
    <row r="14" spans="1:7" ht="12.75">
      <c r="A14" s="286">
        <v>80101</v>
      </c>
      <c r="B14" s="298"/>
      <c r="C14" s="299" t="s">
        <v>92</v>
      </c>
      <c r="D14" s="289">
        <f>SUM(D15)</f>
        <v>32623</v>
      </c>
      <c r="E14" s="289">
        <v>259755</v>
      </c>
      <c r="G14" s="297"/>
    </row>
    <row r="15" spans="1:7" ht="12.75">
      <c r="A15" s="290"/>
      <c r="B15" s="300" t="s">
        <v>26</v>
      </c>
      <c r="C15" s="292" t="s">
        <v>27</v>
      </c>
      <c r="D15" s="294">
        <v>32623</v>
      </c>
      <c r="E15" s="294">
        <v>195445</v>
      </c>
      <c r="G15" s="297"/>
    </row>
    <row r="16" spans="1:5" ht="12.75">
      <c r="A16" s="301">
        <v>900</v>
      </c>
      <c r="B16" s="301"/>
      <c r="C16" s="302" t="s">
        <v>106</v>
      </c>
      <c r="D16" s="285">
        <f>SUM(D17)</f>
        <v>5000</v>
      </c>
      <c r="E16" s="285">
        <v>7000</v>
      </c>
    </row>
    <row r="17" spans="1:5" ht="12.75">
      <c r="A17" s="286">
        <v>90095</v>
      </c>
      <c r="B17" s="298"/>
      <c r="C17" s="287" t="s">
        <v>18</v>
      </c>
      <c r="D17" s="303">
        <f>SUM(D18)</f>
        <v>5000</v>
      </c>
      <c r="E17" s="303">
        <v>5000</v>
      </c>
    </row>
    <row r="18" spans="1:5" ht="12.75">
      <c r="A18" s="286"/>
      <c r="B18" s="300" t="s">
        <v>26</v>
      </c>
      <c r="C18" s="292" t="s">
        <v>27</v>
      </c>
      <c r="D18" s="304">
        <v>5000</v>
      </c>
      <c r="E18" s="304">
        <v>5000</v>
      </c>
    </row>
    <row r="19" spans="1:5" ht="12.75">
      <c r="A19" s="513" t="s">
        <v>118</v>
      </c>
      <c r="B19" s="513"/>
      <c r="C19" s="513"/>
      <c r="D19" s="269">
        <f>SUM(D20)</f>
        <v>10000</v>
      </c>
      <c r="E19" s="269">
        <v>1894500</v>
      </c>
    </row>
    <row r="20" spans="1:5" ht="12.75">
      <c r="A20" s="513" t="s">
        <v>14</v>
      </c>
      <c r="B20" s="513"/>
      <c r="C20" s="513"/>
      <c r="D20" s="269">
        <f>SUM(D21)</f>
        <v>10000</v>
      </c>
      <c r="E20" s="269">
        <v>1890000</v>
      </c>
    </row>
    <row r="21" spans="1:5" ht="12.75">
      <c r="A21" s="301">
        <v>700</v>
      </c>
      <c r="B21" s="301"/>
      <c r="C21" s="301" t="s">
        <v>28</v>
      </c>
      <c r="D21" s="305">
        <f>SUM(D22)</f>
        <v>10000</v>
      </c>
      <c r="E21" s="306">
        <v>410000</v>
      </c>
    </row>
    <row r="22" spans="1:5" ht="12.75">
      <c r="A22" s="307">
        <v>70005</v>
      </c>
      <c r="B22" s="307">
        <v>70005</v>
      </c>
      <c r="C22" s="307" t="s">
        <v>29</v>
      </c>
      <c r="D22" s="308">
        <f>SUM(D23)</f>
        <v>10000</v>
      </c>
      <c r="E22" s="289">
        <v>410000</v>
      </c>
    </row>
    <row r="23" spans="1:5" ht="22.5">
      <c r="A23" s="257"/>
      <c r="B23" s="309" t="s">
        <v>119</v>
      </c>
      <c r="C23" s="310" t="s">
        <v>125</v>
      </c>
      <c r="D23" s="311">
        <v>10000</v>
      </c>
      <c r="E23" s="294">
        <v>80000</v>
      </c>
    </row>
    <row r="24" spans="1:5" ht="12.75">
      <c r="A24" s="515" t="s">
        <v>136</v>
      </c>
      <c r="B24" s="515"/>
      <c r="C24" s="515"/>
      <c r="D24" s="312">
        <f>SUM(D5,D19)</f>
        <v>87623</v>
      </c>
      <c r="E24" s="313">
        <v>25142436</v>
      </c>
    </row>
    <row r="25" spans="4:5" ht="12.75">
      <c r="D25" s="314"/>
      <c r="E25" s="314"/>
    </row>
    <row r="26" spans="4:5" ht="12.75">
      <c r="D26" s="315"/>
      <c r="E26" s="316"/>
    </row>
    <row r="27" spans="3:5" ht="12.75">
      <c r="C27" s="246"/>
      <c r="D27" t="s">
        <v>288</v>
      </c>
      <c r="E27"/>
    </row>
    <row r="28" spans="3:5" ht="12.75">
      <c r="C28" s="246"/>
      <c r="D28"/>
      <c r="E28"/>
    </row>
    <row r="29" spans="3:5" ht="12.75">
      <c r="C29" s="246"/>
      <c r="D29" t="s">
        <v>289</v>
      </c>
      <c r="E29"/>
    </row>
    <row r="30" spans="3:5" ht="12.75">
      <c r="C30" s="246"/>
      <c r="D30"/>
      <c r="E30"/>
    </row>
    <row r="31" spans="4:5" ht="12.75">
      <c r="D31" s="315"/>
      <c r="E31" s="316"/>
    </row>
    <row r="32" spans="4:5" ht="12.75">
      <c r="D32" s="315"/>
      <c r="E32" s="316"/>
    </row>
    <row r="33" spans="4:5" ht="12.75">
      <c r="D33" s="315"/>
      <c r="E33" s="316"/>
    </row>
    <row r="34" spans="4:5" ht="12.75">
      <c r="D34" s="315"/>
      <c r="E34" s="316"/>
    </row>
  </sheetData>
  <mergeCells count="6">
    <mergeCell ref="A20:C20"/>
    <mergeCell ref="A24:C24"/>
    <mergeCell ref="A1:D1"/>
    <mergeCell ref="A5:C5"/>
    <mergeCell ref="A6:C6"/>
    <mergeCell ref="A19:C19"/>
  </mergeCells>
  <printOptions/>
  <pageMargins left="0.5513888888888889" right="0.3541666666666667" top="0.7875" bottom="0.9263888888888889" header="0.5118055555555555" footer="0.7875"/>
  <pageSetup firstPageNumber="2" useFirstPageNumber="1" horizontalDpi="300" verticalDpi="300" orientation="portrait" paperSize="9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260" customWidth="1"/>
    <col min="2" max="2" width="7.57421875" style="260" customWidth="1"/>
    <col min="3" max="3" width="43.00390625" style="260" customWidth="1"/>
    <col min="4" max="4" width="15.7109375" style="317" customWidth="1"/>
    <col min="5" max="5" width="15.7109375" style="1" customWidth="1"/>
    <col min="6" max="6" width="11.57421875" style="0" customWidth="1"/>
    <col min="7" max="7" width="17.57421875" style="0" customWidth="1"/>
    <col min="8" max="16384" width="11.57421875" style="0" customWidth="1"/>
  </cols>
  <sheetData>
    <row r="1" spans="1:5" ht="43.5" customHeight="1">
      <c r="A1" s="516" t="s">
        <v>302</v>
      </c>
      <c r="B1" s="516"/>
      <c r="C1" s="516"/>
      <c r="D1" s="516"/>
      <c r="E1" s="516"/>
    </row>
    <row r="2" spans="1:4" ht="12.75">
      <c r="A2" s="318"/>
      <c r="B2" s="319"/>
      <c r="C2" s="320"/>
      <c r="D2" s="321"/>
    </row>
    <row r="3" spans="1:5" ht="22.5">
      <c r="A3" s="322" t="s">
        <v>137</v>
      </c>
      <c r="B3" s="323" t="s">
        <v>3</v>
      </c>
      <c r="C3" s="324" t="s">
        <v>4</v>
      </c>
      <c r="D3" s="325" t="s">
        <v>300</v>
      </c>
      <c r="E3" s="326" t="s">
        <v>301</v>
      </c>
    </row>
    <row r="4" spans="1:5" ht="12.75">
      <c r="A4" s="327">
        <v>1</v>
      </c>
      <c r="B4" s="328" t="s">
        <v>140</v>
      </c>
      <c r="C4" s="329">
        <v>3</v>
      </c>
      <c r="D4" s="330"/>
      <c r="E4" s="42"/>
    </row>
    <row r="5" spans="1:5" ht="12.75">
      <c r="A5" s="327"/>
      <c r="B5" s="327"/>
      <c r="C5" s="331" t="s">
        <v>141</v>
      </c>
      <c r="D5" s="332">
        <f>SUM(D6,D10,D13,D19,D22,D27,D31)</f>
        <v>87623</v>
      </c>
      <c r="E5" s="333">
        <v>23492733</v>
      </c>
    </row>
    <row r="6" spans="1:5" ht="12.75">
      <c r="A6" s="334">
        <v>600</v>
      </c>
      <c r="B6" s="334"/>
      <c r="C6" s="335" t="s">
        <v>24</v>
      </c>
      <c r="D6" s="336">
        <f>SUM(D7)</f>
        <v>15000</v>
      </c>
      <c r="E6" s="337">
        <v>2226904</v>
      </c>
    </row>
    <row r="7" spans="1:5" ht="12.75">
      <c r="A7" s="338">
        <v>60016</v>
      </c>
      <c r="B7" s="338"/>
      <c r="C7" s="339" t="s">
        <v>25</v>
      </c>
      <c r="D7" s="340">
        <f>SUM(D8:D9)</f>
        <v>15000</v>
      </c>
      <c r="E7" s="341">
        <v>1489261</v>
      </c>
    </row>
    <row r="8" spans="1:5" ht="12.75">
      <c r="A8" s="342"/>
      <c r="B8" s="342">
        <v>4270</v>
      </c>
      <c r="C8" s="343" t="s">
        <v>161</v>
      </c>
      <c r="D8" s="330">
        <v>5000</v>
      </c>
      <c r="E8" s="344">
        <v>240761</v>
      </c>
    </row>
    <row r="9" spans="1:5" ht="12.75">
      <c r="A9" s="342"/>
      <c r="B9" s="342">
        <v>4300</v>
      </c>
      <c r="C9" s="343" t="s">
        <v>144</v>
      </c>
      <c r="D9" s="330">
        <v>10000</v>
      </c>
      <c r="E9" s="344">
        <v>211000</v>
      </c>
    </row>
    <row r="10" spans="1:5" ht="12.75">
      <c r="A10" s="334">
        <v>750</v>
      </c>
      <c r="B10" s="334"/>
      <c r="C10" s="335" t="s">
        <v>34</v>
      </c>
      <c r="D10" s="336">
        <f>SUM(D11)</f>
        <v>50000</v>
      </c>
      <c r="E10" s="337">
        <v>2694693</v>
      </c>
    </row>
    <row r="11" spans="1:5" ht="12.75">
      <c r="A11" s="338">
        <v>75023</v>
      </c>
      <c r="B11" s="338"/>
      <c r="C11" s="339" t="s">
        <v>38</v>
      </c>
      <c r="D11" s="340">
        <f>SUM(D12:D12)</f>
        <v>50000</v>
      </c>
      <c r="E11" s="341">
        <v>2471561</v>
      </c>
    </row>
    <row r="12" spans="1:5" ht="12.75">
      <c r="A12" s="342"/>
      <c r="B12" s="342">
        <v>6060</v>
      </c>
      <c r="C12" s="343" t="s">
        <v>207</v>
      </c>
      <c r="D12" s="330">
        <v>50000</v>
      </c>
      <c r="E12" s="344">
        <v>50000</v>
      </c>
    </row>
    <row r="13" spans="1:5" ht="22.5">
      <c r="A13" s="334">
        <v>754</v>
      </c>
      <c r="B13" s="334"/>
      <c r="C13" s="335" t="s">
        <v>41</v>
      </c>
      <c r="D13" s="336">
        <f>SUM(D14,D17)</f>
        <v>-12377</v>
      </c>
      <c r="E13" s="337">
        <v>305284</v>
      </c>
    </row>
    <row r="14" spans="1:7" s="349" customFormat="1" ht="12.75">
      <c r="A14" s="345">
        <v>75412</v>
      </c>
      <c r="B14" s="345"/>
      <c r="C14" s="346" t="s">
        <v>187</v>
      </c>
      <c r="D14" s="347">
        <f>SUM(D15:D16)</f>
        <v>22623</v>
      </c>
      <c r="E14" s="348">
        <v>295284</v>
      </c>
      <c r="F14"/>
      <c r="G14"/>
    </row>
    <row r="15" spans="1:7" s="249" customFormat="1" ht="33.75">
      <c r="A15" s="350"/>
      <c r="B15" s="350">
        <v>2820</v>
      </c>
      <c r="C15" s="343" t="s">
        <v>188</v>
      </c>
      <c r="D15" s="351">
        <v>15000</v>
      </c>
      <c r="E15" s="352">
        <v>45000</v>
      </c>
      <c r="F15"/>
      <c r="G15"/>
    </row>
    <row r="16" spans="1:7" s="122" customFormat="1" ht="12.75">
      <c r="A16" s="353"/>
      <c r="B16" s="342">
        <v>4210</v>
      </c>
      <c r="C16" s="343" t="s">
        <v>151</v>
      </c>
      <c r="D16" s="351">
        <v>7623</v>
      </c>
      <c r="E16" s="352">
        <v>79234</v>
      </c>
      <c r="F16"/>
      <c r="G16"/>
    </row>
    <row r="17" spans="1:5" ht="12.75">
      <c r="A17" s="338">
        <v>75421</v>
      </c>
      <c r="B17" s="338"/>
      <c r="C17" s="339" t="s">
        <v>191</v>
      </c>
      <c r="D17" s="340">
        <f>SUM(D18)</f>
        <v>-35000</v>
      </c>
      <c r="E17" s="341">
        <v>5000</v>
      </c>
    </row>
    <row r="18" spans="1:5" ht="12.75">
      <c r="A18" s="342"/>
      <c r="B18" s="342">
        <v>4810</v>
      </c>
      <c r="C18" s="343" t="s">
        <v>192</v>
      </c>
      <c r="D18" s="330">
        <v>-35000</v>
      </c>
      <c r="E18" s="344">
        <v>5000</v>
      </c>
    </row>
    <row r="19" spans="1:5" ht="12.75">
      <c r="A19" s="334">
        <v>758</v>
      </c>
      <c r="B19" s="334"/>
      <c r="C19" s="335" t="s">
        <v>85</v>
      </c>
      <c r="D19" s="336">
        <f>SUM(D20)</f>
        <v>-35000</v>
      </c>
      <c r="E19" s="337">
        <v>5000</v>
      </c>
    </row>
    <row r="20" spans="1:5" ht="12.75">
      <c r="A20" s="338">
        <v>75818</v>
      </c>
      <c r="B20" s="338"/>
      <c r="C20" s="339" t="s">
        <v>199</v>
      </c>
      <c r="D20" s="340">
        <f>SUM(D21)</f>
        <v>-35000</v>
      </c>
      <c r="E20" s="341">
        <v>5000</v>
      </c>
    </row>
    <row r="21" spans="1:5" ht="12.75">
      <c r="A21" s="342"/>
      <c r="B21" s="342">
        <v>4810</v>
      </c>
      <c r="C21" s="343" t="s">
        <v>192</v>
      </c>
      <c r="D21" s="330">
        <v>-35000</v>
      </c>
      <c r="E21" s="352">
        <v>5000</v>
      </c>
    </row>
    <row r="22" spans="1:5" ht="12.75">
      <c r="A22" s="334">
        <v>801</v>
      </c>
      <c r="B22" s="334"/>
      <c r="C22" s="335" t="s">
        <v>91</v>
      </c>
      <c r="D22" s="336">
        <f>SUM(D23,D25)</f>
        <v>60000</v>
      </c>
      <c r="E22" s="337">
        <v>10555386</v>
      </c>
    </row>
    <row r="23" spans="1:5" ht="12.75">
      <c r="A23" s="338">
        <v>80101</v>
      </c>
      <c r="B23" s="338"/>
      <c r="C23" s="339" t="s">
        <v>92</v>
      </c>
      <c r="D23" s="340">
        <f>SUM(D24:D24)</f>
        <v>30000</v>
      </c>
      <c r="E23" s="341">
        <v>5387860</v>
      </c>
    </row>
    <row r="24" spans="1:5" ht="12.75">
      <c r="A24" s="342"/>
      <c r="B24" s="342">
        <v>4210</v>
      </c>
      <c r="C24" s="343" t="s">
        <v>151</v>
      </c>
      <c r="D24" s="330">
        <v>30000</v>
      </c>
      <c r="E24" s="344">
        <v>439960</v>
      </c>
    </row>
    <row r="25" spans="1:5" ht="12.75">
      <c r="A25" s="338">
        <v>80113</v>
      </c>
      <c r="B25" s="338"/>
      <c r="C25" s="339" t="s">
        <v>205</v>
      </c>
      <c r="D25" s="340">
        <f>SUM(D26:D26)</f>
        <v>30000</v>
      </c>
      <c r="E25" s="341">
        <v>424184</v>
      </c>
    </row>
    <row r="26" spans="1:5" ht="12.75">
      <c r="A26" s="342"/>
      <c r="B26" s="342">
        <v>4300</v>
      </c>
      <c r="C26" s="343" t="s">
        <v>144</v>
      </c>
      <c r="D26" s="330">
        <v>30000</v>
      </c>
      <c r="E26" s="344">
        <v>330000</v>
      </c>
    </row>
    <row r="27" spans="1:5" ht="12.75">
      <c r="A27" s="334">
        <v>851</v>
      </c>
      <c r="B27" s="334"/>
      <c r="C27" s="335" t="s">
        <v>210</v>
      </c>
      <c r="D27" s="336">
        <f>SUM(D28)</f>
        <v>0</v>
      </c>
      <c r="E27" s="337">
        <v>109000</v>
      </c>
    </row>
    <row r="28" spans="1:5" ht="12.75">
      <c r="A28" s="338">
        <v>85154</v>
      </c>
      <c r="B28" s="338"/>
      <c r="C28" s="339" t="s">
        <v>212</v>
      </c>
      <c r="D28" s="340">
        <f>SUM(D29:D30)</f>
        <v>0</v>
      </c>
      <c r="E28" s="341">
        <v>107000</v>
      </c>
    </row>
    <row r="29" spans="1:5" ht="33.75">
      <c r="A29" s="342"/>
      <c r="B29" s="342">
        <v>2820</v>
      </c>
      <c r="C29" s="343" t="s">
        <v>188</v>
      </c>
      <c r="D29" s="330">
        <v>-15000</v>
      </c>
      <c r="E29" s="344">
        <v>10000</v>
      </c>
    </row>
    <row r="30" spans="1:5" ht="12.75">
      <c r="A30" s="342"/>
      <c r="B30" s="342">
        <v>4300</v>
      </c>
      <c r="C30" s="343" t="s">
        <v>144</v>
      </c>
      <c r="D30" s="330">
        <v>15000</v>
      </c>
      <c r="E30" s="344">
        <v>38000</v>
      </c>
    </row>
    <row r="31" spans="1:5" ht="12.75">
      <c r="A31" s="334">
        <v>921</v>
      </c>
      <c r="B31" s="334"/>
      <c r="C31" s="335" t="s">
        <v>110</v>
      </c>
      <c r="D31" s="336">
        <f>SUM(D32)</f>
        <v>10000</v>
      </c>
      <c r="E31" s="337">
        <v>667200</v>
      </c>
    </row>
    <row r="32" spans="1:5" ht="12.75">
      <c r="A32" s="338">
        <v>92109</v>
      </c>
      <c r="B32" s="338"/>
      <c r="C32" s="339" t="s">
        <v>232</v>
      </c>
      <c r="D32" s="340">
        <f>SUM(D33)</f>
        <v>10000</v>
      </c>
      <c r="E32" s="341">
        <v>319400</v>
      </c>
    </row>
    <row r="33" spans="1:5" ht="22.5">
      <c r="A33" s="342"/>
      <c r="B33" s="342">
        <v>2480</v>
      </c>
      <c r="C33" s="343" t="s">
        <v>233</v>
      </c>
      <c r="D33" s="330">
        <v>10000</v>
      </c>
      <c r="E33" s="344">
        <v>319400</v>
      </c>
    </row>
    <row r="34" spans="1:5" ht="12.75">
      <c r="A34" s="334" t="s">
        <v>240</v>
      </c>
      <c r="B34" s="354"/>
      <c r="C34" s="335"/>
      <c r="D34" s="355">
        <f>SUM(D5)</f>
        <v>87623</v>
      </c>
      <c r="E34" s="337">
        <v>27834481</v>
      </c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 s="317" t="s">
        <v>288</v>
      </c>
      <c r="E37"/>
    </row>
    <row r="38" spans="1:5" ht="12.75">
      <c r="A38"/>
      <c r="B38"/>
      <c r="C38"/>
      <c r="E38"/>
    </row>
    <row r="39" spans="4:5" ht="12.75">
      <c r="D39" s="317" t="s">
        <v>289</v>
      </c>
      <c r="E39"/>
    </row>
  </sheetData>
  <mergeCells count="1">
    <mergeCell ref="A1:E1"/>
  </mergeCells>
  <printOptions/>
  <pageMargins left="0.5513888888888889" right="0.3541666666666667" top="0.7875" bottom="0.9451388888888889" header="0.5118055555555555" footer="0.7875"/>
  <pageSetup firstPageNumber="3" useFirstPageNumber="1" horizontalDpi="300" verticalDpi="300" orientation="portrait" paperSize="9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66"/>
  <sheetViews>
    <sheetView workbookViewId="0" topLeftCell="A1">
      <selection activeCell="F29" sqref="F29"/>
    </sheetView>
  </sheetViews>
  <sheetFormatPr defaultColWidth="9.140625" defaultRowHeight="12.75"/>
  <cols>
    <col min="1" max="1" width="5.57421875" style="0" customWidth="1"/>
    <col min="2" max="2" width="7.00390625" style="0" customWidth="1"/>
    <col min="3" max="3" width="6.7109375" style="0" customWidth="1"/>
    <col min="4" max="4" width="39.00390625" style="0" customWidth="1"/>
    <col min="5" max="5" width="20.28125" style="356" customWidth="1"/>
    <col min="6" max="6" width="13.140625" style="356" customWidth="1"/>
    <col min="7" max="16384" width="11.57421875" style="0" customWidth="1"/>
  </cols>
  <sheetData>
    <row r="1" spans="1:4" ht="12.75">
      <c r="A1" s="260" t="s">
        <v>303</v>
      </c>
      <c r="B1" s="256"/>
      <c r="C1" s="256"/>
      <c r="D1" s="256"/>
    </row>
    <row r="2" spans="1:4" ht="12.75">
      <c r="A2" s="260" t="s">
        <v>304</v>
      </c>
      <c r="B2" s="256"/>
      <c r="C2" s="256"/>
      <c r="D2" s="256"/>
    </row>
    <row r="3" spans="1:4" ht="12.75">
      <c r="A3" s="260" t="s">
        <v>305</v>
      </c>
      <c r="B3" s="256"/>
      <c r="C3" s="256"/>
      <c r="D3" s="256"/>
    </row>
    <row r="4" spans="1:6" ht="12.75">
      <c r="A4" s="517" t="s">
        <v>306</v>
      </c>
      <c r="B4" s="517"/>
      <c r="C4" s="517"/>
      <c r="D4" s="517"/>
      <c r="E4" s="517"/>
      <c r="F4" s="517"/>
    </row>
    <row r="5" spans="5:6" ht="12.75">
      <c r="E5"/>
      <c r="F5"/>
    </row>
    <row r="6" spans="1:6" ht="12.75">
      <c r="A6" s="357" t="s">
        <v>1</v>
      </c>
      <c r="B6" s="357" t="s">
        <v>307</v>
      </c>
      <c r="C6" s="358" t="s">
        <v>3</v>
      </c>
      <c r="D6" s="357" t="s">
        <v>308</v>
      </c>
      <c r="E6" s="518" t="s">
        <v>309</v>
      </c>
      <c r="F6" s="518"/>
    </row>
    <row r="7" spans="1:6" ht="12.75">
      <c r="A7" s="359" t="s">
        <v>15</v>
      </c>
      <c r="B7" s="360"/>
      <c r="C7" s="361"/>
      <c r="D7" s="362" t="s">
        <v>16</v>
      </c>
      <c r="E7" s="363">
        <f>SUM(E8)</f>
        <v>101048</v>
      </c>
      <c r="F7" s="364">
        <f>SUM(F8)</f>
        <v>101048</v>
      </c>
    </row>
    <row r="8" spans="1:6" ht="12.75">
      <c r="A8" s="365"/>
      <c r="B8" s="366" t="s">
        <v>17</v>
      </c>
      <c r="C8" s="367"/>
      <c r="D8" s="368" t="s">
        <v>18</v>
      </c>
      <c r="E8" s="369">
        <f>SUM(E9:E11)</f>
        <v>101048</v>
      </c>
      <c r="F8" s="369">
        <f>SUM(F9:F11)</f>
        <v>101048</v>
      </c>
    </row>
    <row r="9" spans="1:6" ht="45">
      <c r="A9" s="370"/>
      <c r="B9" s="370"/>
      <c r="C9" s="257">
        <v>2010</v>
      </c>
      <c r="D9" s="310" t="s">
        <v>310</v>
      </c>
      <c r="E9" s="371">
        <v>101048</v>
      </c>
      <c r="F9" s="371">
        <v>0</v>
      </c>
    </row>
    <row r="10" spans="1:6" ht="12.75">
      <c r="A10" s="257"/>
      <c r="B10" s="257"/>
      <c r="C10" s="257">
        <v>4300</v>
      </c>
      <c r="D10" s="310" t="s">
        <v>144</v>
      </c>
      <c r="E10" s="371">
        <v>0</v>
      </c>
      <c r="F10" s="371">
        <v>1981</v>
      </c>
    </row>
    <row r="11" spans="1:6" ht="12.75">
      <c r="A11" s="257"/>
      <c r="B11" s="257"/>
      <c r="C11" s="257">
        <v>4430</v>
      </c>
      <c r="D11" s="310" t="s">
        <v>152</v>
      </c>
      <c r="E11" s="371">
        <v>0</v>
      </c>
      <c r="F11" s="371">
        <v>99067</v>
      </c>
    </row>
    <row r="12" spans="1:6" ht="12.75">
      <c r="A12" s="372">
        <v>750</v>
      </c>
      <c r="B12" s="361"/>
      <c r="C12" s="361"/>
      <c r="D12" s="362" t="s">
        <v>34</v>
      </c>
      <c r="E12" s="373">
        <f>SUM(E13)</f>
        <v>82400</v>
      </c>
      <c r="F12" s="374">
        <f>SUM(F13)</f>
        <v>82400</v>
      </c>
    </row>
    <row r="13" spans="1:6" ht="12.75">
      <c r="A13" s="375"/>
      <c r="B13" s="367">
        <v>75011</v>
      </c>
      <c r="C13" s="367"/>
      <c r="D13" s="368" t="s">
        <v>35</v>
      </c>
      <c r="E13" s="376">
        <f>SUM(E14:E19)</f>
        <v>82400</v>
      </c>
      <c r="F13" s="376">
        <f>SUM(F14:F19)</f>
        <v>82400</v>
      </c>
    </row>
    <row r="14" spans="1:6" ht="45">
      <c r="A14" s="257"/>
      <c r="B14" s="257"/>
      <c r="C14" s="257">
        <v>2010</v>
      </c>
      <c r="D14" s="310" t="s">
        <v>310</v>
      </c>
      <c r="E14" s="371">
        <v>82400</v>
      </c>
      <c r="F14" s="371">
        <v>0</v>
      </c>
    </row>
    <row r="15" spans="1:6" ht="12.75">
      <c r="A15" s="257"/>
      <c r="B15" s="257"/>
      <c r="C15" s="257">
        <v>4010</v>
      </c>
      <c r="D15" s="310" t="s">
        <v>171</v>
      </c>
      <c r="E15" s="371">
        <v>0</v>
      </c>
      <c r="F15" s="371">
        <v>58710</v>
      </c>
    </row>
    <row r="16" spans="1:6" ht="12.75">
      <c r="A16" s="257"/>
      <c r="B16" s="257"/>
      <c r="C16" s="257">
        <v>4040</v>
      </c>
      <c r="D16" s="310" t="s">
        <v>172</v>
      </c>
      <c r="E16" s="371">
        <v>0</v>
      </c>
      <c r="F16" s="371">
        <v>8000</v>
      </c>
    </row>
    <row r="17" spans="1:6" ht="12.75">
      <c r="A17" s="257"/>
      <c r="B17" s="257"/>
      <c r="C17" s="257">
        <v>4110</v>
      </c>
      <c r="D17" s="310" t="s">
        <v>158</v>
      </c>
      <c r="E17" s="371">
        <v>0</v>
      </c>
      <c r="F17" s="371">
        <v>11407</v>
      </c>
    </row>
    <row r="18" spans="1:6" ht="12.75">
      <c r="A18" s="257"/>
      <c r="B18" s="257"/>
      <c r="C18" s="257">
        <v>4120</v>
      </c>
      <c r="D18" s="310" t="s">
        <v>159</v>
      </c>
      <c r="E18" s="371">
        <v>0</v>
      </c>
      <c r="F18" s="371">
        <v>1634</v>
      </c>
    </row>
    <row r="19" spans="1:6" ht="15" customHeight="1">
      <c r="A19" s="377"/>
      <c r="B19" s="377"/>
      <c r="C19" s="377">
        <v>4440</v>
      </c>
      <c r="D19" s="378" t="s">
        <v>179</v>
      </c>
      <c r="E19" s="379">
        <v>0</v>
      </c>
      <c r="F19" s="379">
        <v>2649</v>
      </c>
    </row>
    <row r="20" spans="1:6" ht="33.75">
      <c r="A20" s="372">
        <v>751</v>
      </c>
      <c r="B20" s="361"/>
      <c r="C20" s="361"/>
      <c r="D20" s="362" t="s">
        <v>114</v>
      </c>
      <c r="E20" s="363">
        <f>SUM(E21)</f>
        <v>1600</v>
      </c>
      <c r="F20" s="363">
        <f>SUM(F21)</f>
        <v>1600</v>
      </c>
    </row>
    <row r="21" spans="1:6" ht="21.75">
      <c r="A21" s="375"/>
      <c r="B21" s="367">
        <v>75101</v>
      </c>
      <c r="C21" s="367"/>
      <c r="D21" s="368" t="s">
        <v>238</v>
      </c>
      <c r="E21" s="380">
        <f>SUM(E22:E26)</f>
        <v>1600</v>
      </c>
      <c r="F21" s="380">
        <f>SUM(F22:F26)</f>
        <v>1600</v>
      </c>
    </row>
    <row r="22" spans="1:6" ht="45">
      <c r="A22" s="257"/>
      <c r="B22" s="257"/>
      <c r="C22" s="257">
        <v>2010</v>
      </c>
      <c r="D22" s="310" t="s">
        <v>310</v>
      </c>
      <c r="E22" s="371">
        <v>1600</v>
      </c>
      <c r="F22" s="371">
        <v>0</v>
      </c>
    </row>
    <row r="23" spans="1:6" ht="12.75">
      <c r="A23" s="257"/>
      <c r="B23" s="257"/>
      <c r="C23" s="257">
        <v>4010</v>
      </c>
      <c r="D23" s="310" t="s">
        <v>171</v>
      </c>
      <c r="E23" s="371"/>
      <c r="F23" s="371">
        <v>1361</v>
      </c>
    </row>
    <row r="24" spans="1:6" ht="12.75">
      <c r="A24" s="257"/>
      <c r="B24" s="257"/>
      <c r="C24" s="257">
        <v>4110</v>
      </c>
      <c r="D24" s="310" t="s">
        <v>158</v>
      </c>
      <c r="E24" s="371"/>
      <c r="F24" s="371">
        <v>206</v>
      </c>
    </row>
    <row r="25" spans="1:6" ht="12.75">
      <c r="A25" s="257"/>
      <c r="B25" s="257"/>
      <c r="C25" s="257">
        <v>4120</v>
      </c>
      <c r="D25" s="310" t="s">
        <v>159</v>
      </c>
      <c r="E25" s="371"/>
      <c r="F25" s="371">
        <v>33</v>
      </c>
    </row>
    <row r="26" spans="1:6" ht="12.75">
      <c r="A26" s="257"/>
      <c r="B26" s="257"/>
      <c r="C26" s="257">
        <v>4170</v>
      </c>
      <c r="D26" s="310" t="s">
        <v>160</v>
      </c>
      <c r="E26" s="371"/>
      <c r="F26" s="371">
        <v>0</v>
      </c>
    </row>
    <row r="27" spans="1:6" ht="12.75">
      <c r="A27" s="372">
        <v>852</v>
      </c>
      <c r="B27" s="361"/>
      <c r="C27" s="361"/>
      <c r="D27" s="362" t="s">
        <v>116</v>
      </c>
      <c r="E27" s="373">
        <f>SUM(E28,E44,E47)</f>
        <v>4166200</v>
      </c>
      <c r="F27" s="373">
        <f>SUM(F28,F44,F47)</f>
        <v>4166200</v>
      </c>
    </row>
    <row r="28" spans="1:6" ht="32.25">
      <c r="A28" s="375"/>
      <c r="B28" s="367">
        <v>85212</v>
      </c>
      <c r="C28" s="367"/>
      <c r="D28" s="368" t="s">
        <v>311</v>
      </c>
      <c r="E28" s="380">
        <f>SUM(E29:E41)</f>
        <v>3931000</v>
      </c>
      <c r="F28" s="380">
        <f>SUM(F29:F43)</f>
        <v>3931000</v>
      </c>
    </row>
    <row r="29" spans="1:6" ht="45">
      <c r="A29" s="257"/>
      <c r="B29" s="257"/>
      <c r="C29" s="257">
        <v>2010</v>
      </c>
      <c r="D29" s="310" t="s">
        <v>310</v>
      </c>
      <c r="E29" s="371">
        <v>3926500</v>
      </c>
      <c r="F29" s="371">
        <v>0</v>
      </c>
    </row>
    <row r="30" spans="1:6" ht="45" customHeight="1">
      <c r="A30" s="257"/>
      <c r="B30" s="257"/>
      <c r="C30" s="257">
        <v>6310</v>
      </c>
      <c r="D30" s="381" t="s">
        <v>131</v>
      </c>
      <c r="E30" s="371">
        <v>4500</v>
      </c>
      <c r="F30" s="371"/>
    </row>
    <row r="31" spans="1:6" ht="12.75">
      <c r="A31" s="257"/>
      <c r="B31" s="257"/>
      <c r="C31" s="257">
        <v>3110</v>
      </c>
      <c r="D31" s="310" t="s">
        <v>312</v>
      </c>
      <c r="E31" s="371">
        <v>0</v>
      </c>
      <c r="F31" s="371">
        <v>3777982</v>
      </c>
    </row>
    <row r="32" spans="1:6" ht="12.75">
      <c r="A32" s="257"/>
      <c r="B32" s="257"/>
      <c r="C32" s="257">
        <v>4010</v>
      </c>
      <c r="D32" s="310" t="s">
        <v>171</v>
      </c>
      <c r="E32" s="371">
        <v>0</v>
      </c>
      <c r="F32" s="382">
        <v>81120</v>
      </c>
    </row>
    <row r="33" spans="1:6" ht="12.75">
      <c r="A33" s="257"/>
      <c r="B33" s="257"/>
      <c r="C33" s="257">
        <v>4040</v>
      </c>
      <c r="D33" s="310" t="s">
        <v>172</v>
      </c>
      <c r="E33" s="371">
        <v>0</v>
      </c>
      <c r="F33" s="382">
        <v>5400</v>
      </c>
    </row>
    <row r="34" spans="1:6" ht="12.75">
      <c r="A34" s="257"/>
      <c r="B34" s="257"/>
      <c r="C34" s="257">
        <v>4110</v>
      </c>
      <c r="D34" s="310" t="s">
        <v>158</v>
      </c>
      <c r="E34" s="371">
        <v>0</v>
      </c>
      <c r="F34" s="371">
        <v>34893</v>
      </c>
    </row>
    <row r="35" spans="1:6" ht="12.75">
      <c r="A35" s="257"/>
      <c r="B35" s="257"/>
      <c r="C35" s="257">
        <v>4120</v>
      </c>
      <c r="D35" s="310" t="s">
        <v>159</v>
      </c>
      <c r="E35" s="371">
        <v>0</v>
      </c>
      <c r="F35" s="371">
        <v>2125</v>
      </c>
    </row>
    <row r="36" spans="1:6" ht="12.75">
      <c r="A36" s="257"/>
      <c r="B36" s="257"/>
      <c r="C36" s="257">
        <v>4210</v>
      </c>
      <c r="D36" s="310" t="s">
        <v>151</v>
      </c>
      <c r="E36" s="371">
        <v>0</v>
      </c>
      <c r="F36" s="371">
        <v>6608</v>
      </c>
    </row>
    <row r="37" spans="1:6" ht="12.75">
      <c r="A37" s="257"/>
      <c r="B37" s="257"/>
      <c r="C37" s="257">
        <v>4300</v>
      </c>
      <c r="D37" s="310" t="s">
        <v>144</v>
      </c>
      <c r="E37" s="371">
        <v>0</v>
      </c>
      <c r="F37" s="371">
        <v>13431</v>
      </c>
    </row>
    <row r="38" spans="1:6" ht="22.5">
      <c r="A38" s="257"/>
      <c r="B38" s="257"/>
      <c r="C38" s="257">
        <v>4700</v>
      </c>
      <c r="D38" s="310" t="s">
        <v>180</v>
      </c>
      <c r="E38" s="371"/>
      <c r="F38" s="371">
        <v>300</v>
      </c>
    </row>
    <row r="39" spans="1:6" ht="22.5">
      <c r="A39" s="257"/>
      <c r="B39" s="257"/>
      <c r="C39" s="257">
        <v>4740</v>
      </c>
      <c r="D39" s="310" t="s">
        <v>181</v>
      </c>
      <c r="E39" s="371"/>
      <c r="F39" s="371">
        <v>500</v>
      </c>
    </row>
    <row r="40" spans="1:6" ht="22.5">
      <c r="A40" s="257"/>
      <c r="B40" s="257"/>
      <c r="C40" s="257">
        <v>4750</v>
      </c>
      <c r="D40" s="310" t="s">
        <v>182</v>
      </c>
      <c r="E40" s="371"/>
      <c r="F40" s="371">
        <v>550</v>
      </c>
    </row>
    <row r="41" spans="1:6" ht="12.75">
      <c r="A41" s="257"/>
      <c r="B41" s="257"/>
      <c r="C41" s="257">
        <v>4410</v>
      </c>
      <c r="D41" s="310" t="s">
        <v>169</v>
      </c>
      <c r="E41" s="371">
        <v>0</v>
      </c>
      <c r="F41" s="371">
        <v>500</v>
      </c>
    </row>
    <row r="42" spans="1:6" ht="12.75" customHeight="1">
      <c r="A42" s="257"/>
      <c r="B42" s="257"/>
      <c r="C42" s="257">
        <v>4440</v>
      </c>
      <c r="D42" s="310" t="s">
        <v>179</v>
      </c>
      <c r="E42" s="371">
        <v>0</v>
      </c>
      <c r="F42" s="371">
        <v>3091</v>
      </c>
    </row>
    <row r="43" spans="1:6" ht="24.75" customHeight="1">
      <c r="A43" s="257"/>
      <c r="B43" s="257"/>
      <c r="C43" s="383">
        <v>6060</v>
      </c>
      <c r="D43" s="343" t="s">
        <v>207</v>
      </c>
      <c r="E43" s="371"/>
      <c r="F43" s="371">
        <v>4500</v>
      </c>
    </row>
    <row r="44" spans="1:6" ht="39" customHeight="1">
      <c r="A44" s="307"/>
      <c r="B44" s="307">
        <v>85213</v>
      </c>
      <c r="C44" s="307"/>
      <c r="D44" s="299" t="s">
        <v>117</v>
      </c>
      <c r="E44" s="384">
        <f>SUM(E45)</f>
        <v>41500</v>
      </c>
      <c r="F44" s="384">
        <f>SUM(F45:F46)</f>
        <v>41500</v>
      </c>
    </row>
    <row r="45" spans="1:6" ht="45">
      <c r="A45" s="257"/>
      <c r="B45" s="257"/>
      <c r="C45" s="257">
        <v>2010</v>
      </c>
      <c r="D45" s="310" t="s">
        <v>310</v>
      </c>
      <c r="E45" s="371">
        <v>41500</v>
      </c>
      <c r="F45" s="371">
        <v>0</v>
      </c>
    </row>
    <row r="46" spans="1:6" ht="12.75">
      <c r="A46" s="257"/>
      <c r="B46" s="257"/>
      <c r="C46" s="257">
        <v>4130</v>
      </c>
      <c r="D46" s="310" t="s">
        <v>239</v>
      </c>
      <c r="E46" s="371">
        <v>0</v>
      </c>
      <c r="F46" s="371">
        <v>41500</v>
      </c>
    </row>
    <row r="47" spans="1:6" ht="21.75">
      <c r="A47" s="307"/>
      <c r="B47" s="307">
        <v>85214</v>
      </c>
      <c r="C47" s="307"/>
      <c r="D47" s="299" t="s">
        <v>313</v>
      </c>
      <c r="E47" s="384">
        <f>SUM(E48:E49)</f>
        <v>193700</v>
      </c>
      <c r="F47" s="384">
        <f>SUM(F48:F49)</f>
        <v>193700</v>
      </c>
    </row>
    <row r="48" spans="1:6" ht="45">
      <c r="A48" s="257"/>
      <c r="B48" s="257"/>
      <c r="C48" s="257">
        <v>2010</v>
      </c>
      <c r="D48" s="310" t="s">
        <v>310</v>
      </c>
      <c r="E48" s="371">
        <v>193700</v>
      </c>
      <c r="F48" s="371">
        <v>0</v>
      </c>
    </row>
    <row r="49" spans="1:6" ht="12.75">
      <c r="A49" s="257"/>
      <c r="B49" s="257"/>
      <c r="C49" s="257">
        <v>3110</v>
      </c>
      <c r="D49" s="310" t="s">
        <v>312</v>
      </c>
      <c r="E49" s="371">
        <v>0</v>
      </c>
      <c r="F49" s="371">
        <v>193700</v>
      </c>
    </row>
    <row r="50" spans="1:6" ht="12.75">
      <c r="A50" s="519" t="s">
        <v>314</v>
      </c>
      <c r="B50" s="519"/>
      <c r="C50" s="519"/>
      <c r="D50" s="519"/>
      <c r="E50" s="385">
        <f>SUM(E7,E12,E20,E27)</f>
        <v>4351248</v>
      </c>
      <c r="F50" s="385">
        <f>SUM(F7,F12,F20,F27)</f>
        <v>4351248</v>
      </c>
    </row>
    <row r="51" spans="1:6" ht="12.75">
      <c r="A51" s="386"/>
      <c r="B51" s="387"/>
      <c r="C51" s="387"/>
      <c r="D51" s="387"/>
      <c r="E51" s="388"/>
      <c r="F51" s="388"/>
    </row>
    <row r="52" spans="1:6" ht="12.75">
      <c r="A52" s="389" t="s">
        <v>315</v>
      </c>
      <c r="B52" s="390"/>
      <c r="C52" s="390"/>
      <c r="D52" s="390"/>
      <c r="E52" s="388"/>
      <c r="F52" s="388"/>
    </row>
    <row r="53" spans="1:6" ht="12.75">
      <c r="A53" s="256"/>
      <c r="B53" s="256"/>
      <c r="C53" s="256"/>
      <c r="D53" s="256"/>
      <c r="E53" s="388"/>
      <c r="F53" s="388"/>
    </row>
    <row r="54" spans="1:6" ht="12.75">
      <c r="A54" s="391" t="s">
        <v>1</v>
      </c>
      <c r="B54" s="391" t="s">
        <v>316</v>
      </c>
      <c r="C54" s="391" t="s">
        <v>3</v>
      </c>
      <c r="D54" s="392" t="s">
        <v>308</v>
      </c>
      <c r="E54" s="393" t="s">
        <v>309</v>
      </c>
      <c r="F54" s="388"/>
    </row>
    <row r="55" spans="1:6" ht="12.75">
      <c r="A55" s="394">
        <v>750</v>
      </c>
      <c r="B55" s="395"/>
      <c r="C55" s="395"/>
      <c r="D55" s="396" t="s">
        <v>34</v>
      </c>
      <c r="E55" s="397">
        <f>SUM(E56)</f>
        <v>37000</v>
      </c>
      <c r="F55" s="388"/>
    </row>
    <row r="56" spans="1:6" ht="12.75">
      <c r="A56" s="375"/>
      <c r="B56" s="367">
        <v>75011</v>
      </c>
      <c r="C56" s="367"/>
      <c r="D56" s="398" t="s">
        <v>35</v>
      </c>
      <c r="E56" s="376">
        <f>SUM(E57)</f>
        <v>37000</v>
      </c>
      <c r="F56" s="388"/>
    </row>
    <row r="57" spans="1:6" ht="24.75" customHeight="1">
      <c r="A57" s="377"/>
      <c r="B57" s="377"/>
      <c r="C57" s="377">
        <v>2350</v>
      </c>
      <c r="D57" s="399" t="s">
        <v>317</v>
      </c>
      <c r="E57" s="379">
        <v>37000</v>
      </c>
      <c r="F57" s="388"/>
    </row>
    <row r="58" spans="1:6" ht="12.75">
      <c r="A58" s="394">
        <v>852</v>
      </c>
      <c r="B58" s="400"/>
      <c r="C58" s="400"/>
      <c r="D58" s="401" t="s">
        <v>116</v>
      </c>
      <c r="E58" s="397">
        <f>SUM(E59,E61)</f>
        <v>1000</v>
      </c>
      <c r="F58" s="388"/>
    </row>
    <row r="59" spans="1:6" ht="32.25">
      <c r="A59" s="367"/>
      <c r="B59" s="367">
        <v>85212</v>
      </c>
      <c r="C59" s="367"/>
      <c r="D59" s="402" t="s">
        <v>311</v>
      </c>
      <c r="E59" s="380">
        <f>SUM(E60)</f>
        <v>0</v>
      </c>
      <c r="F59" s="388"/>
    </row>
    <row r="60" spans="1:6" ht="23.25" customHeight="1">
      <c r="A60" s="403"/>
      <c r="B60" s="257"/>
      <c r="C60" s="257">
        <v>2350</v>
      </c>
      <c r="D60" s="404" t="s">
        <v>317</v>
      </c>
      <c r="E60" s="371">
        <v>0</v>
      </c>
      <c r="F60" s="388"/>
    </row>
    <row r="61" spans="1:6" ht="21.75">
      <c r="A61" s="257"/>
      <c r="B61" s="307">
        <v>85228</v>
      </c>
      <c r="C61" s="307"/>
      <c r="D61" s="405" t="s">
        <v>103</v>
      </c>
      <c r="E61" s="384">
        <f>SUM(E62)</f>
        <v>1000</v>
      </c>
      <c r="F61" s="388"/>
    </row>
    <row r="62" spans="1:6" ht="21" customHeight="1">
      <c r="A62" s="377"/>
      <c r="B62" s="377"/>
      <c r="C62" s="377">
        <v>2350</v>
      </c>
      <c r="D62" s="399" t="s">
        <v>317</v>
      </c>
      <c r="E62" s="406">
        <v>1000</v>
      </c>
      <c r="F62" s="388"/>
    </row>
    <row r="63" spans="1:6" ht="12.75">
      <c r="A63" s="407" t="s">
        <v>318</v>
      </c>
      <c r="B63" s="408"/>
      <c r="C63" s="408"/>
      <c r="D63" s="408"/>
      <c r="E63" s="409">
        <f>SUM(E55,E58)</f>
        <v>38000</v>
      </c>
      <c r="F63" s="388"/>
    </row>
    <row r="64" spans="1:6" ht="12.75">
      <c r="A64" s="256"/>
      <c r="B64" s="256"/>
      <c r="C64" s="256"/>
      <c r="D64" s="256"/>
      <c r="E64" s="388"/>
      <c r="F64" s="388"/>
    </row>
    <row r="65" spans="1:6" ht="12.75">
      <c r="A65" s="256"/>
      <c r="B65" s="256"/>
      <c r="C65" s="256"/>
      <c r="D65" s="256"/>
      <c r="E65" s="388"/>
      <c r="F65" s="388"/>
    </row>
    <row r="66" spans="1:6" ht="12.75">
      <c r="A66" s="256"/>
      <c r="B66" s="256"/>
      <c r="C66" s="256"/>
      <c r="D66" s="256"/>
      <c r="E66" t="s">
        <v>288</v>
      </c>
      <c r="F66"/>
    </row>
    <row r="67" spans="1:6" ht="12.75">
      <c r="A67" s="256"/>
      <c r="B67" s="256"/>
      <c r="C67" s="256"/>
      <c r="D67" s="256"/>
      <c r="E67"/>
      <c r="F67"/>
    </row>
    <row r="68" spans="1:6" ht="12.75">
      <c r="A68" s="256"/>
      <c r="B68" s="256"/>
      <c r="C68" s="256"/>
      <c r="D68" s="256"/>
      <c r="E68" t="s">
        <v>289</v>
      </c>
      <c r="F68"/>
    </row>
    <row r="69" spans="1:6" ht="12.75">
      <c r="A69" s="256"/>
      <c r="B69" s="256"/>
      <c r="C69" s="256"/>
      <c r="D69" s="256"/>
      <c r="E69"/>
      <c r="F69"/>
    </row>
    <row r="70" spans="1:6" ht="12.75">
      <c r="A70" s="256"/>
      <c r="B70" s="256"/>
      <c r="C70" s="256"/>
      <c r="D70" s="256"/>
      <c r="E70" s="388"/>
      <c r="F70" s="388"/>
    </row>
    <row r="71" spans="1:6" ht="12.75">
      <c r="A71" s="256"/>
      <c r="B71" s="256"/>
      <c r="C71" s="256"/>
      <c r="D71" s="256"/>
      <c r="E71" s="388"/>
      <c r="F71" s="388"/>
    </row>
    <row r="72" spans="1:6" ht="12.75">
      <c r="A72" s="256"/>
      <c r="B72" s="256"/>
      <c r="C72" s="256"/>
      <c r="D72" s="256"/>
      <c r="E72" s="388"/>
      <c r="F72" s="388"/>
    </row>
    <row r="73" spans="1:6" ht="12.75">
      <c r="A73" s="256"/>
      <c r="B73" s="256"/>
      <c r="C73" s="256"/>
      <c r="D73" s="256"/>
      <c r="E73" s="388"/>
      <c r="F73" s="388"/>
    </row>
    <row r="74" spans="1:6" ht="12.75">
      <c r="A74" s="256"/>
      <c r="B74" s="256"/>
      <c r="C74" s="256"/>
      <c r="D74" s="256"/>
      <c r="E74" s="388"/>
      <c r="F74" s="388"/>
    </row>
    <row r="75" spans="1:6" ht="12.75">
      <c r="A75" s="256"/>
      <c r="B75" s="256"/>
      <c r="C75" s="256"/>
      <c r="D75" s="256"/>
      <c r="E75" s="388"/>
      <c r="F75" s="388"/>
    </row>
    <row r="76" spans="1:6" ht="12.75">
      <c r="A76" s="256"/>
      <c r="B76" s="256"/>
      <c r="C76" s="256"/>
      <c r="D76" s="256"/>
      <c r="E76" s="388"/>
      <c r="F76" s="388"/>
    </row>
    <row r="77" spans="1:6" ht="12.75">
      <c r="A77" s="256"/>
      <c r="B77" s="256"/>
      <c r="C77" s="256"/>
      <c r="D77" s="256"/>
      <c r="E77" s="388"/>
      <c r="F77" s="388"/>
    </row>
    <row r="78" spans="1:6" ht="12.75">
      <c r="A78" s="256"/>
      <c r="B78" s="256"/>
      <c r="C78" s="256"/>
      <c r="D78" s="256"/>
      <c r="E78" s="388"/>
      <c r="F78" s="388"/>
    </row>
    <row r="79" spans="1:6" ht="12.75">
      <c r="A79" s="256"/>
      <c r="B79" s="256"/>
      <c r="C79" s="256"/>
      <c r="D79" s="256"/>
      <c r="E79" s="388"/>
      <c r="F79" s="388"/>
    </row>
    <row r="80" spans="1:6" ht="12.75">
      <c r="A80" s="256"/>
      <c r="B80" s="256"/>
      <c r="C80" s="256"/>
      <c r="D80" s="256"/>
      <c r="E80" s="388"/>
      <c r="F80" s="388"/>
    </row>
    <row r="81" spans="1:6" ht="12.75">
      <c r="A81" s="256"/>
      <c r="B81" s="256"/>
      <c r="C81" s="256"/>
      <c r="D81" s="256"/>
      <c r="E81" s="388"/>
      <c r="F81" s="388"/>
    </row>
    <row r="82" spans="1:6" ht="12.75">
      <c r="A82" s="256"/>
      <c r="B82" s="256"/>
      <c r="C82" s="256"/>
      <c r="D82" s="256"/>
      <c r="E82" s="388"/>
      <c r="F82" s="388"/>
    </row>
    <row r="83" spans="1:6" ht="12.75">
      <c r="A83" s="256"/>
      <c r="B83" s="256"/>
      <c r="C83" s="256"/>
      <c r="D83" s="256"/>
      <c r="E83" s="388"/>
      <c r="F83" s="388"/>
    </row>
    <row r="84" spans="1:6" ht="12.75">
      <c r="A84" s="256"/>
      <c r="B84" s="256"/>
      <c r="C84" s="256"/>
      <c r="D84" s="256"/>
      <c r="E84" s="388"/>
      <c r="F84" s="388"/>
    </row>
    <row r="85" spans="1:6" ht="12.75">
      <c r="A85" s="256"/>
      <c r="B85" s="256"/>
      <c r="C85" s="256"/>
      <c r="D85" s="256"/>
      <c r="E85" s="388"/>
      <c r="F85" s="388"/>
    </row>
    <row r="86" spans="1:6" ht="12.75">
      <c r="A86" s="256"/>
      <c r="B86" s="256"/>
      <c r="C86" s="256"/>
      <c r="D86" s="256"/>
      <c r="E86" s="388"/>
      <c r="F86" s="388"/>
    </row>
    <row r="87" spans="1:6" ht="12.75">
      <c r="A87" s="256"/>
      <c r="B87" s="256"/>
      <c r="C87" s="256"/>
      <c r="D87" s="256"/>
      <c r="E87" s="388"/>
      <c r="F87" s="388"/>
    </row>
    <row r="88" spans="1:6" ht="12.75">
      <c r="A88" s="256"/>
      <c r="B88" s="256"/>
      <c r="C88" s="256"/>
      <c r="D88" s="256"/>
      <c r="E88" s="388"/>
      <c r="F88" s="388"/>
    </row>
    <row r="89" spans="1:6" ht="12.75">
      <c r="A89" s="256"/>
      <c r="B89" s="256"/>
      <c r="C89" s="256"/>
      <c r="D89" s="256"/>
      <c r="E89" s="388"/>
      <c r="F89" s="388"/>
    </row>
    <row r="90" spans="1:6" ht="12.75">
      <c r="A90" s="386"/>
      <c r="B90" s="386"/>
      <c r="C90" s="410"/>
      <c r="D90" s="386"/>
      <c r="E90" s="520"/>
      <c r="F90" s="520"/>
    </row>
    <row r="91" spans="5:6" ht="12.75">
      <c r="E91"/>
      <c r="F91"/>
    </row>
    <row r="92" spans="5:6" ht="12.75">
      <c r="E92"/>
      <c r="F92"/>
    </row>
    <row r="93" spans="5:6" ht="12.75">
      <c r="E93"/>
      <c r="F93"/>
    </row>
    <row r="94" spans="5:6" ht="12.75">
      <c r="E94"/>
      <c r="F94"/>
    </row>
    <row r="95" spans="5:6" ht="12.75">
      <c r="E95"/>
      <c r="F95"/>
    </row>
    <row r="96" spans="1:6" ht="12.75">
      <c r="A96" s="521"/>
      <c r="B96" s="521"/>
      <c r="C96" s="521"/>
      <c r="D96" s="521"/>
      <c r="E96" s="411"/>
      <c r="F96" s="411"/>
    </row>
    <row r="97" spans="1:6" ht="12.75">
      <c r="A97" s="256"/>
      <c r="B97" s="256"/>
      <c r="C97" s="256"/>
      <c r="D97" s="256"/>
      <c r="E97" s="388"/>
      <c r="F97" s="388"/>
    </row>
    <row r="98" spans="1:6" ht="12.75">
      <c r="A98" s="256"/>
      <c r="B98" s="256"/>
      <c r="C98" s="256"/>
      <c r="D98" s="256"/>
      <c r="E98" s="388"/>
      <c r="F98" s="388"/>
    </row>
    <row r="99" spans="1:6" ht="12.75">
      <c r="A99" s="256"/>
      <c r="B99" s="256"/>
      <c r="C99" s="256"/>
      <c r="D99" s="256"/>
      <c r="E99" s="388"/>
      <c r="F99" s="388"/>
    </row>
    <row r="100" spans="1:6" ht="12.75">
      <c r="A100" s="256"/>
      <c r="B100" s="256"/>
      <c r="C100" s="256"/>
      <c r="D100" s="256"/>
      <c r="E100" s="388"/>
      <c r="F100" s="388"/>
    </row>
    <row r="101" spans="1:6" ht="12.75">
      <c r="A101" s="256"/>
      <c r="B101" s="256"/>
      <c r="C101" s="256"/>
      <c r="D101" s="256"/>
      <c r="E101" s="388"/>
      <c r="F101" s="388"/>
    </row>
    <row r="102" spans="1:6" ht="12.75">
      <c r="A102" s="256"/>
      <c r="B102" s="256"/>
      <c r="C102" s="256"/>
      <c r="D102" s="256"/>
      <c r="E102" s="388"/>
      <c r="F102" s="388"/>
    </row>
    <row r="103" spans="1:6" ht="12.75">
      <c r="A103" s="256"/>
      <c r="B103" s="256"/>
      <c r="C103" s="256"/>
      <c r="D103" s="256"/>
      <c r="E103" s="388"/>
      <c r="F103" s="388"/>
    </row>
    <row r="104" spans="1:6" ht="12.75">
      <c r="A104" s="256"/>
      <c r="B104" s="256"/>
      <c r="C104" s="256"/>
      <c r="D104" s="256"/>
      <c r="E104" s="388"/>
      <c r="F104" s="388"/>
    </row>
    <row r="105" spans="1:6" ht="12.75">
      <c r="A105" s="256"/>
      <c r="B105" s="256"/>
      <c r="C105" s="256"/>
      <c r="D105" s="256"/>
      <c r="E105" s="388"/>
      <c r="F105" s="388"/>
    </row>
    <row r="106" spans="1:6" ht="12.75">
      <c r="A106" s="256"/>
      <c r="B106" s="256"/>
      <c r="C106" s="256"/>
      <c r="D106" s="256"/>
      <c r="E106" s="388"/>
      <c r="F106" s="388"/>
    </row>
    <row r="107" spans="1:6" ht="12.75">
      <c r="A107" s="256"/>
      <c r="B107" s="256"/>
      <c r="C107" s="256"/>
      <c r="D107" s="256"/>
      <c r="E107" s="388"/>
      <c r="F107" s="388"/>
    </row>
    <row r="108" spans="1:6" ht="12.75">
      <c r="A108" s="256"/>
      <c r="B108" s="256"/>
      <c r="C108" s="256"/>
      <c r="D108" s="256"/>
      <c r="E108" s="388"/>
      <c r="F108" s="388"/>
    </row>
    <row r="109" spans="1:6" ht="12.75">
      <c r="A109" s="256"/>
      <c r="B109" s="256"/>
      <c r="C109" s="256"/>
      <c r="D109" s="256"/>
      <c r="E109" s="388"/>
      <c r="F109" s="388"/>
    </row>
    <row r="110" spans="1:6" ht="12.75">
      <c r="A110" s="256"/>
      <c r="B110" s="256"/>
      <c r="C110" s="256"/>
      <c r="D110" s="256"/>
      <c r="E110" s="388"/>
      <c r="F110" s="388"/>
    </row>
    <row r="111" spans="1:6" ht="12.75">
      <c r="A111" s="256"/>
      <c r="B111" s="256"/>
      <c r="C111" s="256"/>
      <c r="D111" s="256"/>
      <c r="E111" s="388"/>
      <c r="F111" s="388"/>
    </row>
    <row r="112" spans="1:6" ht="12.75">
      <c r="A112" s="256"/>
      <c r="B112" s="256"/>
      <c r="C112" s="256"/>
      <c r="D112" s="256"/>
      <c r="E112" s="388"/>
      <c r="F112" s="388"/>
    </row>
    <row r="113" spans="1:6" ht="12.75">
      <c r="A113" s="256"/>
      <c r="B113" s="256"/>
      <c r="C113" s="256"/>
      <c r="D113" s="256"/>
      <c r="E113" s="388"/>
      <c r="F113" s="388"/>
    </row>
    <row r="114" spans="1:6" ht="12.75">
      <c r="A114" s="256"/>
      <c r="B114" s="256"/>
      <c r="C114" s="256"/>
      <c r="D114" s="256"/>
      <c r="E114" s="388"/>
      <c r="F114" s="388"/>
    </row>
    <row r="115" spans="1:6" ht="12.75">
      <c r="A115" s="256"/>
      <c r="B115" s="256"/>
      <c r="C115" s="256"/>
      <c r="D115" s="256"/>
      <c r="E115" s="388"/>
      <c r="F115" s="388"/>
    </row>
    <row r="116" spans="1:6" ht="12.75">
      <c r="A116" s="256"/>
      <c r="B116" s="256"/>
      <c r="C116" s="256"/>
      <c r="D116" s="256"/>
      <c r="E116" s="388"/>
      <c r="F116" s="388"/>
    </row>
    <row r="117" spans="1:6" ht="12.75">
      <c r="A117" s="256"/>
      <c r="B117" s="256"/>
      <c r="C117" s="256"/>
      <c r="D117" s="256"/>
      <c r="E117" s="388"/>
      <c r="F117" s="388"/>
    </row>
    <row r="118" spans="1:6" ht="12.75">
      <c r="A118" s="256"/>
      <c r="B118" s="256"/>
      <c r="C118" s="256"/>
      <c r="D118" s="256"/>
      <c r="E118" s="388"/>
      <c r="F118" s="388"/>
    </row>
    <row r="119" spans="1:6" ht="12.75">
      <c r="A119" s="256"/>
      <c r="B119" s="256"/>
      <c r="C119" s="256"/>
      <c r="D119" s="256"/>
      <c r="E119" s="388"/>
      <c r="F119" s="388"/>
    </row>
    <row r="120" spans="1:6" ht="12.75">
      <c r="A120" s="256"/>
      <c r="B120" s="256"/>
      <c r="C120" s="256"/>
      <c r="D120" s="256"/>
      <c r="E120" s="388"/>
      <c r="F120" s="388"/>
    </row>
    <row r="121" spans="1:6" ht="12.75">
      <c r="A121" s="256"/>
      <c r="B121" s="256"/>
      <c r="C121" s="256"/>
      <c r="D121" s="256"/>
      <c r="E121" s="388"/>
      <c r="F121" s="388"/>
    </row>
    <row r="122" spans="1:6" ht="12.75">
      <c r="A122" s="256"/>
      <c r="B122" s="256"/>
      <c r="C122" s="256"/>
      <c r="D122" s="256"/>
      <c r="E122" s="388"/>
      <c r="F122" s="388"/>
    </row>
    <row r="123" spans="1:6" ht="12.75">
      <c r="A123" s="256"/>
      <c r="B123" s="256"/>
      <c r="C123" s="256"/>
      <c r="D123" s="256"/>
      <c r="E123" s="388"/>
      <c r="F123" s="388"/>
    </row>
    <row r="124" spans="1:6" ht="12.75">
      <c r="A124" s="256"/>
      <c r="B124" s="256"/>
      <c r="C124" s="256"/>
      <c r="D124" s="256"/>
      <c r="E124" s="388"/>
      <c r="F124" s="388"/>
    </row>
    <row r="125" spans="1:6" ht="12.75">
      <c r="A125" s="256"/>
      <c r="B125" s="256"/>
      <c r="C125" s="256"/>
      <c r="D125" s="256"/>
      <c r="E125" s="388"/>
      <c r="F125" s="388"/>
    </row>
    <row r="126" spans="1:6" ht="12.75">
      <c r="A126" s="256"/>
      <c r="B126" s="256"/>
      <c r="C126" s="256"/>
      <c r="D126" s="256"/>
      <c r="E126" s="388"/>
      <c r="F126" s="388"/>
    </row>
    <row r="127" spans="1:6" ht="12.75">
      <c r="A127" s="256"/>
      <c r="B127" s="256"/>
      <c r="C127" s="256"/>
      <c r="D127" s="256"/>
      <c r="E127" s="388"/>
      <c r="F127" s="388"/>
    </row>
    <row r="128" spans="1:6" ht="12.75">
      <c r="A128" s="256"/>
      <c r="B128" s="256"/>
      <c r="C128" s="256"/>
      <c r="D128" s="256"/>
      <c r="E128" s="388"/>
      <c r="F128" s="388"/>
    </row>
    <row r="129" spans="1:6" ht="12.75">
      <c r="A129" s="256"/>
      <c r="B129" s="256"/>
      <c r="C129" s="256"/>
      <c r="D129" s="256"/>
      <c r="E129" s="388"/>
      <c r="F129" s="388"/>
    </row>
    <row r="130" spans="1:6" ht="12.75">
      <c r="A130" s="256"/>
      <c r="B130" s="256"/>
      <c r="C130" s="256"/>
      <c r="D130" s="256"/>
      <c r="E130" s="388"/>
      <c r="F130" s="388"/>
    </row>
    <row r="131" spans="1:6" ht="12.75">
      <c r="A131" s="256"/>
      <c r="B131" s="256"/>
      <c r="C131" s="256"/>
      <c r="D131" s="256"/>
      <c r="E131" s="388"/>
      <c r="F131" s="388"/>
    </row>
    <row r="132" spans="1:6" ht="12.75">
      <c r="A132" s="256"/>
      <c r="B132" s="256"/>
      <c r="C132" s="256"/>
      <c r="D132" s="256"/>
      <c r="E132" s="388"/>
      <c r="F132" s="388"/>
    </row>
    <row r="133" spans="1:6" ht="12.75">
      <c r="A133" s="256"/>
      <c r="B133" s="256"/>
      <c r="C133" s="256"/>
      <c r="D133" s="256"/>
      <c r="E133" s="388"/>
      <c r="F133" s="388"/>
    </row>
    <row r="134" spans="1:6" ht="12.75">
      <c r="A134" s="256"/>
      <c r="B134" s="256"/>
      <c r="C134" s="256"/>
      <c r="D134" s="256"/>
      <c r="E134" s="388"/>
      <c r="F134" s="388"/>
    </row>
    <row r="135" spans="1:6" ht="12.75">
      <c r="A135" s="256"/>
      <c r="B135" s="256"/>
      <c r="C135" s="256"/>
      <c r="D135" s="256"/>
      <c r="E135" s="388"/>
      <c r="F135" s="388"/>
    </row>
    <row r="136" spans="1:6" ht="12.75">
      <c r="A136" s="256"/>
      <c r="B136" s="256"/>
      <c r="C136" s="256"/>
      <c r="D136" s="256"/>
      <c r="E136" s="388"/>
      <c r="F136" s="388"/>
    </row>
    <row r="137" spans="1:6" ht="12.75">
      <c r="A137" s="256"/>
      <c r="B137" s="256"/>
      <c r="C137" s="256"/>
      <c r="D137" s="256"/>
      <c r="E137" s="388"/>
      <c r="F137" s="388"/>
    </row>
    <row r="138" spans="1:6" ht="12.75">
      <c r="A138" s="256"/>
      <c r="B138" s="256"/>
      <c r="C138" s="256"/>
      <c r="D138" s="256"/>
      <c r="E138" s="388"/>
      <c r="F138" s="388"/>
    </row>
    <row r="139" spans="1:6" ht="12.75">
      <c r="A139" s="256"/>
      <c r="B139" s="256"/>
      <c r="C139" s="256"/>
      <c r="D139" s="256"/>
      <c r="E139" s="388"/>
      <c r="F139" s="388"/>
    </row>
    <row r="140" spans="1:6" ht="12.75">
      <c r="A140" s="256"/>
      <c r="B140" s="256"/>
      <c r="C140" s="256"/>
      <c r="D140" s="256"/>
      <c r="E140" s="388"/>
      <c r="F140" s="388"/>
    </row>
    <row r="141" spans="1:6" ht="12.75">
      <c r="A141" s="256"/>
      <c r="B141" s="256"/>
      <c r="C141" s="256"/>
      <c r="D141" s="256"/>
      <c r="E141" s="388"/>
      <c r="F141" s="388"/>
    </row>
    <row r="142" spans="1:6" ht="12.75">
      <c r="A142" s="256"/>
      <c r="B142" s="256"/>
      <c r="C142" s="256"/>
      <c r="D142" s="256"/>
      <c r="E142" s="388"/>
      <c r="F142" s="388"/>
    </row>
    <row r="143" spans="1:6" ht="12.75">
      <c r="A143" s="256"/>
      <c r="B143" s="256"/>
      <c r="C143" s="256"/>
      <c r="D143" s="256"/>
      <c r="E143" s="388"/>
      <c r="F143" s="388"/>
    </row>
    <row r="144" spans="1:6" ht="12.75">
      <c r="A144" s="256"/>
      <c r="B144" s="256"/>
      <c r="C144" s="256"/>
      <c r="D144" s="256"/>
      <c r="E144" s="388"/>
      <c r="F144" s="388"/>
    </row>
    <row r="145" spans="1:6" ht="12.75">
      <c r="A145" s="256"/>
      <c r="B145" s="256"/>
      <c r="C145" s="256"/>
      <c r="D145" s="256"/>
      <c r="E145" s="388"/>
      <c r="F145" s="388"/>
    </row>
    <row r="146" spans="1:6" ht="12.75">
      <c r="A146" s="256"/>
      <c r="B146" s="256"/>
      <c r="C146" s="256"/>
      <c r="D146" s="256"/>
      <c r="E146" s="388"/>
      <c r="F146" s="388"/>
    </row>
    <row r="147" spans="1:6" ht="12.75">
      <c r="A147" s="256"/>
      <c r="B147" s="256"/>
      <c r="C147" s="256"/>
      <c r="D147" s="256"/>
      <c r="E147" s="388"/>
      <c r="F147" s="388"/>
    </row>
    <row r="148" spans="1:6" ht="12.75">
      <c r="A148" s="256"/>
      <c r="B148" s="256"/>
      <c r="C148" s="256"/>
      <c r="D148" s="256"/>
      <c r="E148" s="388"/>
      <c r="F148" s="388"/>
    </row>
    <row r="149" spans="1:6" ht="12.75">
      <c r="A149" s="256"/>
      <c r="B149" s="256"/>
      <c r="C149" s="256"/>
      <c r="D149" s="256"/>
      <c r="E149" s="388"/>
      <c r="F149" s="388"/>
    </row>
    <row r="150" spans="1:6" ht="12.75">
      <c r="A150" s="256"/>
      <c r="B150" s="256"/>
      <c r="C150" s="256"/>
      <c r="D150" s="256"/>
      <c r="E150" s="388"/>
      <c r="F150" s="388"/>
    </row>
    <row r="151" spans="1:6" ht="12.75">
      <c r="A151" s="256"/>
      <c r="B151" s="256"/>
      <c r="C151" s="256"/>
      <c r="D151" s="256"/>
      <c r="E151" s="388"/>
      <c r="F151" s="388"/>
    </row>
    <row r="152" spans="1:6" ht="12.75">
      <c r="A152" s="256"/>
      <c r="B152" s="256"/>
      <c r="C152" s="256"/>
      <c r="D152" s="256"/>
      <c r="E152" s="388"/>
      <c r="F152" s="388"/>
    </row>
    <row r="153" spans="1:6" ht="12.75">
      <c r="A153" s="256"/>
      <c r="B153" s="256"/>
      <c r="C153" s="256"/>
      <c r="D153" s="256"/>
      <c r="E153" s="388"/>
      <c r="F153" s="388"/>
    </row>
    <row r="154" spans="1:6" ht="12.75">
      <c r="A154" s="256"/>
      <c r="B154" s="256"/>
      <c r="C154" s="256"/>
      <c r="D154" s="256"/>
      <c r="E154" s="388"/>
      <c r="F154" s="388"/>
    </row>
    <row r="155" spans="1:6" ht="12.75">
      <c r="A155" s="256"/>
      <c r="B155" s="256"/>
      <c r="C155" s="256"/>
      <c r="D155" s="256"/>
      <c r="E155" s="388"/>
      <c r="F155" s="388"/>
    </row>
    <row r="156" spans="1:6" ht="12.75">
      <c r="A156" s="256"/>
      <c r="B156" s="256"/>
      <c r="C156" s="256"/>
      <c r="D156" s="256"/>
      <c r="E156" s="388"/>
      <c r="F156" s="388"/>
    </row>
    <row r="157" spans="1:6" ht="12.75">
      <c r="A157" s="256"/>
      <c r="B157" s="256"/>
      <c r="C157" s="256"/>
      <c r="D157" s="256"/>
      <c r="E157" s="388"/>
      <c r="F157" s="388"/>
    </row>
    <row r="158" spans="1:6" ht="12.75">
      <c r="A158" s="256"/>
      <c r="B158" s="256"/>
      <c r="C158" s="256"/>
      <c r="D158" s="256"/>
      <c r="E158" s="388"/>
      <c r="F158" s="388"/>
    </row>
    <row r="159" spans="1:6" ht="12.75">
      <c r="A159" s="256"/>
      <c r="B159" s="256"/>
      <c r="C159" s="256"/>
      <c r="D159" s="256"/>
      <c r="E159" s="388"/>
      <c r="F159" s="388"/>
    </row>
    <row r="160" spans="1:6" ht="12.75">
      <c r="A160" s="256"/>
      <c r="B160" s="256"/>
      <c r="C160" s="256"/>
      <c r="D160" s="256"/>
      <c r="E160" s="388"/>
      <c r="F160" s="388"/>
    </row>
    <row r="161" spans="1:6" ht="12.75">
      <c r="A161" s="256"/>
      <c r="B161" s="256"/>
      <c r="C161" s="256"/>
      <c r="D161" s="256"/>
      <c r="E161" s="388"/>
      <c r="F161" s="388"/>
    </row>
    <row r="162" spans="1:6" ht="12.75">
      <c r="A162" s="256"/>
      <c r="B162" s="256"/>
      <c r="C162" s="256"/>
      <c r="D162" s="256"/>
      <c r="E162" s="388"/>
      <c r="F162" s="388"/>
    </row>
    <row r="163" spans="1:6" ht="12.75">
      <c r="A163" s="256"/>
      <c r="B163" s="256"/>
      <c r="C163" s="256"/>
      <c r="D163" s="256"/>
      <c r="E163" s="388"/>
      <c r="F163" s="388"/>
    </row>
    <row r="164" spans="1:6" ht="12.75">
      <c r="A164" s="256"/>
      <c r="B164" s="256"/>
      <c r="C164" s="256"/>
      <c r="D164" s="256"/>
      <c r="E164" s="388"/>
      <c r="F164" s="388"/>
    </row>
    <row r="165" spans="1:6" ht="12.75">
      <c r="A165" s="256"/>
      <c r="B165" s="256"/>
      <c r="C165" s="256"/>
      <c r="D165" s="256"/>
      <c r="E165" s="388"/>
      <c r="F165" s="388"/>
    </row>
    <row r="166" spans="1:6" ht="12.75">
      <c r="A166" s="256"/>
      <c r="B166" s="256"/>
      <c r="C166" s="256"/>
      <c r="D166" s="256"/>
      <c r="E166" s="388"/>
      <c r="F166" s="388"/>
    </row>
  </sheetData>
  <mergeCells count="5">
    <mergeCell ref="A96:D96"/>
    <mergeCell ref="A4:F4"/>
    <mergeCell ref="E6:F6"/>
    <mergeCell ref="A50:D50"/>
    <mergeCell ref="E90:F90"/>
  </mergeCells>
  <printOptions/>
  <pageMargins left="0.5513888888888889" right="0.3541666666666667" top="0.7875" bottom="0.9263888888888889" header="0.5118055555555555" footer="0.7875"/>
  <pageSetup horizontalDpi="300" verticalDpi="300" orientation="portrait" paperSize="9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selection activeCell="A1" sqref="A1"/>
    </sheetView>
  </sheetViews>
  <sheetFormatPr defaultColWidth="9.140625" defaultRowHeight="12.75"/>
  <cols>
    <col min="1" max="1" width="7.57421875" style="256" customWidth="1"/>
    <col min="2" max="2" width="7.140625" style="256" customWidth="1"/>
    <col min="3" max="3" width="7.57421875" style="256" customWidth="1"/>
    <col min="4" max="4" width="43.57421875" style="412" customWidth="1"/>
    <col min="5" max="5" width="20.00390625" style="1" customWidth="1"/>
    <col min="6" max="6" width="13.8515625" style="0" customWidth="1"/>
    <col min="7" max="16384" width="11.57421875" style="0" customWidth="1"/>
  </cols>
  <sheetData>
    <row r="1" spans="1:5" ht="38.25" customHeight="1">
      <c r="A1" s="522" t="s">
        <v>319</v>
      </c>
      <c r="B1" s="522"/>
      <c r="C1" s="522"/>
      <c r="D1" s="522"/>
      <c r="E1" s="522"/>
    </row>
    <row r="3" ht="12.75">
      <c r="A3" s="256" t="s">
        <v>320</v>
      </c>
    </row>
    <row r="5" spans="1:5" s="118" customFormat="1" ht="12.75">
      <c r="A5" s="403" t="s">
        <v>321</v>
      </c>
      <c r="B5" s="403" t="s">
        <v>316</v>
      </c>
      <c r="C5" s="403" t="s">
        <v>3</v>
      </c>
      <c r="D5" s="413" t="s">
        <v>322</v>
      </c>
      <c r="E5" s="414" t="s">
        <v>323</v>
      </c>
    </row>
    <row r="6" spans="1:5" s="118" customFormat="1" ht="12.75">
      <c r="A6" s="403">
        <v>1</v>
      </c>
      <c r="B6" s="403">
        <v>2</v>
      </c>
      <c r="C6" s="403">
        <v>3</v>
      </c>
      <c r="D6" s="413">
        <v>4</v>
      </c>
      <c r="E6" s="414">
        <v>5</v>
      </c>
    </row>
    <row r="7" spans="1:5" ht="26.25" customHeight="1">
      <c r="A7" s="257">
        <v>10</v>
      </c>
      <c r="B7" s="257">
        <v>1030</v>
      </c>
      <c r="C7" s="257">
        <v>2850</v>
      </c>
      <c r="D7" s="310" t="s">
        <v>324</v>
      </c>
      <c r="E7" s="258">
        <v>4668</v>
      </c>
    </row>
    <row r="8" spans="1:5" ht="12.75">
      <c r="A8" s="257">
        <v>600</v>
      </c>
      <c r="B8" s="257">
        <v>60004</v>
      </c>
      <c r="C8" s="257">
        <v>2310</v>
      </c>
      <c r="D8" s="310" t="s">
        <v>325</v>
      </c>
      <c r="E8" s="258">
        <v>37643</v>
      </c>
    </row>
    <row r="9" spans="1:5" ht="12.75">
      <c r="A9" s="257">
        <v>600</v>
      </c>
      <c r="B9" s="257">
        <v>60014</v>
      </c>
      <c r="C9" s="257">
        <v>2710</v>
      </c>
      <c r="D9" s="310" t="s">
        <v>326</v>
      </c>
      <c r="E9" s="258">
        <v>100000</v>
      </c>
    </row>
    <row r="10" spans="1:5" s="260" customFormat="1" ht="22.5">
      <c r="A10" s="257">
        <v>754</v>
      </c>
      <c r="B10" s="257">
        <v>75412</v>
      </c>
      <c r="C10" s="257">
        <v>2820</v>
      </c>
      <c r="D10" s="310" t="s">
        <v>327</v>
      </c>
      <c r="E10" s="258">
        <v>45000</v>
      </c>
    </row>
    <row r="11" spans="1:5" ht="12.75">
      <c r="A11" s="257">
        <v>801</v>
      </c>
      <c r="B11" s="257">
        <v>80104</v>
      </c>
      <c r="C11" s="257">
        <v>2310</v>
      </c>
      <c r="D11" s="310" t="s">
        <v>328</v>
      </c>
      <c r="E11" s="258">
        <v>20000</v>
      </c>
    </row>
    <row r="12" spans="1:5" ht="48.75" customHeight="1">
      <c r="A12" s="257">
        <v>851</v>
      </c>
      <c r="B12" s="257">
        <v>85154</v>
      </c>
      <c r="C12" s="257">
        <v>2820</v>
      </c>
      <c r="D12" s="310" t="s">
        <v>329</v>
      </c>
      <c r="E12" s="258">
        <v>10000</v>
      </c>
    </row>
    <row r="13" spans="1:5" ht="12.75">
      <c r="A13" s="257">
        <v>851</v>
      </c>
      <c r="B13" s="257">
        <v>85154</v>
      </c>
      <c r="C13" s="257">
        <v>2710</v>
      </c>
      <c r="D13" s="310" t="s">
        <v>330</v>
      </c>
      <c r="E13" s="258">
        <v>3000</v>
      </c>
    </row>
    <row r="14" spans="1:5" ht="12.75">
      <c r="A14" s="257">
        <v>851</v>
      </c>
      <c r="B14" s="257">
        <v>85154</v>
      </c>
      <c r="C14" s="257">
        <v>2710</v>
      </c>
      <c r="D14" s="310" t="s">
        <v>331</v>
      </c>
      <c r="E14" s="258">
        <v>4626</v>
      </c>
    </row>
    <row r="15" spans="1:5" ht="22.5">
      <c r="A15" s="257">
        <v>852</v>
      </c>
      <c r="B15" s="257">
        <v>85295</v>
      </c>
      <c r="C15" s="257">
        <v>2820</v>
      </c>
      <c r="D15" s="310" t="s">
        <v>332</v>
      </c>
      <c r="E15" s="258">
        <v>3000</v>
      </c>
    </row>
    <row r="16" spans="1:5" ht="33.75">
      <c r="A16" s="257">
        <v>900</v>
      </c>
      <c r="B16" s="257">
        <v>90095</v>
      </c>
      <c r="C16" s="257">
        <v>2900</v>
      </c>
      <c r="D16" s="310" t="s">
        <v>333</v>
      </c>
      <c r="E16" s="258">
        <v>27000</v>
      </c>
    </row>
    <row r="17" spans="1:5" ht="22.5">
      <c r="A17" s="257">
        <v>921</v>
      </c>
      <c r="B17" s="257">
        <v>92109</v>
      </c>
      <c r="C17" s="257">
        <v>2480</v>
      </c>
      <c r="D17" s="310" t="s">
        <v>334</v>
      </c>
      <c r="E17" s="258">
        <v>319400</v>
      </c>
    </row>
    <row r="18" spans="1:5" ht="22.5">
      <c r="A18" s="307">
        <v>921</v>
      </c>
      <c r="B18" s="257">
        <v>92116</v>
      </c>
      <c r="C18" s="257">
        <v>2480</v>
      </c>
      <c r="D18" s="310" t="s">
        <v>334</v>
      </c>
      <c r="E18" s="258">
        <v>168000</v>
      </c>
    </row>
    <row r="19" spans="1:5" ht="22.5">
      <c r="A19" s="257">
        <v>926</v>
      </c>
      <c r="B19" s="257">
        <v>92605</v>
      </c>
      <c r="C19" s="257">
        <v>2820</v>
      </c>
      <c r="D19" s="310" t="s">
        <v>335</v>
      </c>
      <c r="E19" s="258">
        <v>60000</v>
      </c>
    </row>
    <row r="20" spans="1:5" s="118" customFormat="1" ht="12.75">
      <c r="A20" s="519" t="s">
        <v>336</v>
      </c>
      <c r="B20" s="519"/>
      <c r="C20" s="519"/>
      <c r="D20" s="519"/>
      <c r="E20" s="414">
        <f>SUM(E7:E19)</f>
        <v>802337</v>
      </c>
    </row>
    <row r="21" ht="12.75">
      <c r="E21" s="256"/>
    </row>
    <row r="22" spans="4:5" ht="12.75">
      <c r="D22" s="122" t="s">
        <v>337</v>
      </c>
      <c r="E22"/>
    </row>
    <row r="23" spans="4:5" ht="12.75">
      <c r="D23" s="122" t="s">
        <v>338</v>
      </c>
      <c r="E23"/>
    </row>
    <row r="24" spans="4:5" ht="12.75">
      <c r="D24" s="122" t="s">
        <v>339</v>
      </c>
      <c r="E24"/>
    </row>
    <row r="25" ht="12.75">
      <c r="E25" s="256"/>
    </row>
    <row r="26" ht="12.75">
      <c r="E26" s="256"/>
    </row>
    <row r="27" ht="12.75">
      <c r="E27" s="256"/>
    </row>
    <row r="28" ht="12.75">
      <c r="E28" s="256"/>
    </row>
    <row r="29" ht="12.75">
      <c r="E29" s="256"/>
    </row>
    <row r="30" ht="12.75">
      <c r="E30" s="256"/>
    </row>
    <row r="31" ht="12.75">
      <c r="E31" s="256"/>
    </row>
    <row r="32" ht="12.75">
      <c r="E32" s="256"/>
    </row>
    <row r="33" ht="12.75">
      <c r="E33" s="256"/>
    </row>
    <row r="34" ht="12.75">
      <c r="E34" s="256"/>
    </row>
    <row r="35" ht="12.75">
      <c r="E35" s="256"/>
    </row>
    <row r="36" ht="12.75">
      <c r="E36" s="256"/>
    </row>
    <row r="37" ht="12.75">
      <c r="E37" s="256"/>
    </row>
    <row r="38" ht="12.75">
      <c r="E38" s="256"/>
    </row>
    <row r="39" ht="12.75">
      <c r="E39" s="256"/>
    </row>
    <row r="40" ht="12.75">
      <c r="E40" s="256"/>
    </row>
    <row r="41" ht="12.75">
      <c r="E41" s="256"/>
    </row>
    <row r="42" ht="12.75">
      <c r="E42" s="256"/>
    </row>
    <row r="43" ht="12.75">
      <c r="E43" s="256"/>
    </row>
    <row r="44" ht="12.75">
      <c r="E44" s="256"/>
    </row>
    <row r="45" ht="12.75">
      <c r="E45" s="256"/>
    </row>
    <row r="46" ht="12.75">
      <c r="E46" s="256"/>
    </row>
    <row r="47" ht="12.75">
      <c r="E47" s="256"/>
    </row>
    <row r="48" ht="12.75">
      <c r="E48" s="256"/>
    </row>
    <row r="49" ht="12.75">
      <c r="E49" s="256"/>
    </row>
    <row r="50" ht="12.75">
      <c r="E50" s="256"/>
    </row>
    <row r="51" ht="12.75">
      <c r="E51" s="256"/>
    </row>
    <row r="52" ht="12.75">
      <c r="E52" s="256"/>
    </row>
    <row r="53" ht="12.75">
      <c r="E53" s="256"/>
    </row>
    <row r="54" ht="12.75">
      <c r="E54" s="256"/>
    </row>
    <row r="55" ht="12.75">
      <c r="E55" s="256"/>
    </row>
    <row r="56" ht="12.75">
      <c r="E56" s="256"/>
    </row>
    <row r="57" ht="12.75">
      <c r="E57" s="256"/>
    </row>
    <row r="58" ht="12.75">
      <c r="E58" s="256"/>
    </row>
    <row r="59" ht="12.75">
      <c r="E59" s="256"/>
    </row>
  </sheetData>
  <mergeCells count="2">
    <mergeCell ref="A1:E1"/>
    <mergeCell ref="A20:D20"/>
  </mergeCells>
  <printOptions/>
  <pageMargins left="0.5513888888888889" right="0.3541666666666667" top="0.7875" bottom="0.9263888888888889" header="0.5118055555555555" footer="0.7875"/>
  <pageSetup firstPageNumber="4" useFirstPageNumber="1" horizontalDpi="300" verticalDpi="300" orientation="portrait" paperSize="9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